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WL\1. WYKONANIE BUDŻETU\Wykonanie budżetu I półr. 2018\BIP_2018\"/>
    </mc:Choice>
  </mc:AlternateContent>
  <xr:revisionPtr revIDLastSave="0" documentId="10_ncr:8100000_{82F864D0-3C92-434F-8D15-4BB830553EC0}" xr6:coauthVersionLast="34" xr6:coauthVersionMax="34" xr10:uidLastSave="{00000000-0000-0000-0000-000000000000}"/>
  <bookViews>
    <workbookView xWindow="0" yWindow="0" windowWidth="24000" windowHeight="9525" xr2:uid="{00000000-000D-0000-FFFF-FFFF00000000}"/>
  </bookViews>
  <sheets>
    <sheet name="Wydatki" sheetId="1" r:id="rId1"/>
    <sheet name="Dochody" sheetId="5" r:id="rId2"/>
    <sheet name="Należności" sheetId="6" r:id="rId3"/>
    <sheet name="Zobowiązania" sheetId="7" r:id="rId4"/>
  </sheets>
  <definedNames>
    <definedName name="_xlnm.Print_Area" localSheetId="0">Wydatki!$A$1:$E$227</definedName>
  </definedNames>
  <calcPr calcId="162913"/>
</workbook>
</file>

<file path=xl/calcChain.xml><?xml version="1.0" encoding="utf-8"?>
<calcChain xmlns="http://schemas.openxmlformats.org/spreadsheetml/2006/main">
  <c r="C169" i="1" l="1"/>
  <c r="C27" i="1"/>
  <c r="D28" i="1"/>
  <c r="D22" i="1"/>
  <c r="C22" i="1"/>
  <c r="D170" i="1"/>
  <c r="D165" i="1"/>
  <c r="C165" i="1"/>
  <c r="E38" i="7"/>
  <c r="E30" i="7"/>
  <c r="E24" i="7"/>
  <c r="E17" i="7"/>
  <c r="E8" i="7"/>
  <c r="E7" i="7" s="1"/>
  <c r="E37" i="7" l="1"/>
  <c r="E44" i="7" s="1"/>
  <c r="F32" i="6" l="1"/>
  <c r="F31" i="6" s="1"/>
  <c r="F30" i="6" s="1"/>
  <c r="F28" i="6"/>
  <c r="F27" i="6" s="1"/>
  <c r="F25" i="6"/>
  <c r="F23" i="6"/>
  <c r="F18" i="6"/>
  <c r="F15" i="6"/>
  <c r="F14" i="6" s="1"/>
  <c r="F9" i="6"/>
  <c r="F8" i="6" s="1"/>
  <c r="F7" i="6" s="1"/>
  <c r="E32" i="6"/>
  <c r="E28" i="6"/>
  <c r="E27" i="6" s="1"/>
  <c r="E25" i="6"/>
  <c r="E23" i="6"/>
  <c r="E18" i="6"/>
  <c r="E15" i="6"/>
  <c r="E9" i="6"/>
  <c r="G29" i="5"/>
  <c r="G19" i="5"/>
  <c r="F33" i="5"/>
  <c r="F32" i="5" s="1"/>
  <c r="F25" i="5"/>
  <c r="F23" i="5"/>
  <c r="F18" i="5"/>
  <c r="F9" i="5"/>
  <c r="G9" i="5" s="1"/>
  <c r="E18" i="5"/>
  <c r="E31" i="5"/>
  <c r="E30" i="5" s="1"/>
  <c r="E28" i="5"/>
  <c r="E27" i="5" s="1"/>
  <c r="E23" i="5"/>
  <c r="E15" i="5"/>
  <c r="E14" i="5" s="1"/>
  <c r="E8" i="5"/>
  <c r="E7" i="5" s="1"/>
  <c r="G35" i="5"/>
  <c r="G26" i="5"/>
  <c r="G24" i="5"/>
  <c r="E25" i="5"/>
  <c r="G22" i="5"/>
  <c r="G21" i="5"/>
  <c r="G20" i="5"/>
  <c r="D184" i="1"/>
  <c r="D182" i="1" s="1"/>
  <c r="C184" i="1"/>
  <c r="C156" i="1"/>
  <c r="D174" i="1"/>
  <c r="D169" i="1" s="1"/>
  <c r="C159" i="1"/>
  <c r="D158" i="1"/>
  <c r="C158" i="1"/>
  <c r="D156" i="1"/>
  <c r="D159" i="1"/>
  <c r="D151" i="1"/>
  <c r="D150" i="1" s="1"/>
  <c r="C150" i="1"/>
  <c r="C149" i="1" s="1"/>
  <c r="C147" i="1" s="1"/>
  <c r="D146" i="1"/>
  <c r="C145" i="1"/>
  <c r="G18" i="5" l="1"/>
  <c r="E17" i="6"/>
  <c r="F17" i="6"/>
  <c r="F36" i="6" s="1"/>
  <c r="E8" i="6"/>
  <c r="E7" i="6" s="1"/>
  <c r="E31" i="6"/>
  <c r="E14" i="6"/>
  <c r="F31" i="5"/>
  <c r="F30" i="5" s="1"/>
  <c r="G30" i="5" s="1"/>
  <c r="G32" i="5"/>
  <c r="F17" i="5"/>
  <c r="G23" i="5"/>
  <c r="F8" i="5"/>
  <c r="F7" i="5" s="1"/>
  <c r="G7" i="5" s="1"/>
  <c r="E17" i="5"/>
  <c r="E36" i="5" s="1"/>
  <c r="G25" i="5"/>
  <c r="C154" i="1"/>
  <c r="C152" i="1" s="1"/>
  <c r="D154" i="1"/>
  <c r="D152" i="1" s="1"/>
  <c r="D149" i="1"/>
  <c r="D147" i="1" s="1"/>
  <c r="G31" i="5" l="1"/>
  <c r="E30" i="6"/>
  <c r="F28" i="5"/>
  <c r="D144" i="1"/>
  <c r="C144" i="1"/>
  <c r="D142" i="1"/>
  <c r="C142" i="1"/>
  <c r="C136" i="1"/>
  <c r="D135" i="1"/>
  <c r="C135" i="1"/>
  <c r="C125" i="1"/>
  <c r="C123" i="1" s="1"/>
  <c r="D136" i="1"/>
  <c r="D125" i="1"/>
  <c r="D123" i="1" s="1"/>
  <c r="C112" i="1"/>
  <c r="D116" i="1"/>
  <c r="D112" i="1" s="1"/>
  <c r="C102" i="1"/>
  <c r="D101" i="1"/>
  <c r="D99" i="1"/>
  <c r="C101" i="1"/>
  <c r="C99" i="1"/>
  <c r="D102" i="1"/>
  <c r="C84" i="1"/>
  <c r="D88" i="1"/>
  <c r="D84" i="1" s="1"/>
  <c r="C74" i="1"/>
  <c r="D73" i="1"/>
  <c r="D71" i="1"/>
  <c r="C73" i="1"/>
  <c r="C71" i="1"/>
  <c r="C56" i="1"/>
  <c r="D74" i="1"/>
  <c r="D60" i="1"/>
  <c r="D56" i="1" s="1"/>
  <c r="D46" i="1"/>
  <c r="C46" i="1"/>
  <c r="D45" i="1"/>
  <c r="C45" i="1"/>
  <c r="C43" i="1"/>
  <c r="D31" i="1"/>
  <c r="D16" i="1"/>
  <c r="C16" i="1"/>
  <c r="D15" i="1"/>
  <c r="C15" i="1"/>
  <c r="E36" i="6" l="1"/>
  <c r="F27" i="5"/>
  <c r="G27" i="5" s="1"/>
  <c r="G28" i="5"/>
  <c r="C141" i="1"/>
  <c r="C139" i="1" s="1"/>
  <c r="C41" i="1"/>
  <c r="C39" i="1" s="1"/>
  <c r="D41" i="1"/>
  <c r="D39" i="1" s="1"/>
  <c r="D69" i="1"/>
  <c r="D67" i="1" s="1"/>
  <c r="C69" i="1"/>
  <c r="C67" i="1" s="1"/>
  <c r="C97" i="1"/>
  <c r="C95" i="1" s="1"/>
  <c r="D97" i="1"/>
  <c r="D95" i="1" s="1"/>
  <c r="D145" i="1"/>
  <c r="D141" i="1" s="1"/>
  <c r="D139" i="1" s="1"/>
  <c r="D132" i="1"/>
  <c r="D130" i="1" s="1"/>
  <c r="C132" i="1"/>
  <c r="C130" i="1" s="1"/>
  <c r="D27" i="1"/>
  <c r="D13" i="1"/>
  <c r="C13" i="1"/>
  <c r="C11" i="1" s="1"/>
  <c r="D11" i="1" l="1"/>
  <c r="D9" i="1" s="1"/>
  <c r="D186" i="1" s="1"/>
  <c r="C9" i="1" l="1"/>
  <c r="C182" i="1"/>
  <c r="C186" i="1" l="1"/>
  <c r="G8" i="5"/>
  <c r="G16" i="5" l="1"/>
  <c r="F15" i="5"/>
  <c r="G17" i="5"/>
  <c r="F14" i="5" l="1"/>
  <c r="G14" i="5" s="1"/>
  <c r="G15" i="5"/>
  <c r="F36" i="5" l="1"/>
  <c r="G36" i="5" s="1"/>
</calcChain>
</file>

<file path=xl/sharedStrings.xml><?xml version="1.0" encoding="utf-8"?>
<sst xmlns="http://schemas.openxmlformats.org/spreadsheetml/2006/main" count="518" uniqueCount="224">
  <si>
    <t>WYKONANIE WYDATKÓW BUDŻETOWYCH ZA I PÓŁROCZE 2018 r.</t>
  </si>
  <si>
    <t>ZESPOŁU SZKÓŁ PONADGIMNAZJALNYCH NR 2 W GRYFINIE</t>
  </si>
  <si>
    <t>Plan</t>
  </si>
  <si>
    <t>Wykonanie</t>
  </si>
  <si>
    <t>Uwagi</t>
  </si>
  <si>
    <t>Wydatki bieżące, w tym:</t>
  </si>
  <si>
    <t>media, w tym:</t>
  </si>
  <si>
    <t>X</t>
  </si>
  <si>
    <t>gaz</t>
  </si>
  <si>
    <t>woda</t>
  </si>
  <si>
    <t>ścieki</t>
  </si>
  <si>
    <t>pozostałe wydatki bieżące</t>
  </si>
  <si>
    <t>Pozostałe wskaźniki</t>
  </si>
  <si>
    <t>założenia projektu</t>
  </si>
  <si>
    <t>osiągnięte efekty</t>
  </si>
  <si>
    <t>Stan zatrudnienia</t>
  </si>
  <si>
    <t>Pracownicy</t>
  </si>
  <si>
    <t>liczba etatów</t>
  </si>
  <si>
    <t>Merytoryczni</t>
  </si>
  <si>
    <t>Administracja</t>
  </si>
  <si>
    <t>Obsługa</t>
  </si>
  <si>
    <t>energia elektryczna</t>
  </si>
  <si>
    <t>rozdział 80115 Technika</t>
  </si>
  <si>
    <t xml:space="preserve">dział 801 Oświata i wychowanie </t>
  </si>
  <si>
    <t>(§ 4260, § 4300 ścieki)</t>
  </si>
  <si>
    <t>rozdział 80117 Branżowe szkoły I i II stopnia</t>
  </si>
  <si>
    <t>energia cieplna</t>
  </si>
  <si>
    <t>rozdział 80120 Licea ogólnokształcące</t>
  </si>
  <si>
    <t>rozdział 80130 Szkoły zawodowe</t>
  </si>
  <si>
    <t>rozdział 80146 Dokształcanie i doskonalenie nauczycieli</t>
  </si>
  <si>
    <t>rozdział 80195 Pozostała działalność</t>
  </si>
  <si>
    <t xml:space="preserve">dział 853 Pozostałe zadania w zakresie polityki społecznej </t>
  </si>
  <si>
    <t>Projekt "Krąży, krąży złoty pieniądz"</t>
  </si>
  <si>
    <t>Projekt "Kreatywni na co dzień"</t>
  </si>
  <si>
    <t>Projekt "Poszukiwani wykwalifikowani"</t>
  </si>
  <si>
    <t xml:space="preserve">dział 854 Edukacyjna opieka wychowawcza </t>
  </si>
  <si>
    <t>rozdział 85410 Internaty i bursy szkolne</t>
  </si>
  <si>
    <t>RAZEM</t>
  </si>
  <si>
    <t>rozdział 85416 Pomoc materialna dla uczniów o charakterze motywacyjnym</t>
  </si>
  <si>
    <t>Technikum Ekonomiczne</t>
  </si>
  <si>
    <t xml:space="preserve">Technikum Elektryczne </t>
  </si>
  <si>
    <t>Technikum Logistyczne</t>
  </si>
  <si>
    <t>Technikum Żywienia</t>
  </si>
  <si>
    <t>Branżowa szkoła I stopnia</t>
  </si>
  <si>
    <t>Liceum Ogólnokształcące</t>
  </si>
  <si>
    <t>Zasadnicza Szkoła Zawodowa</t>
  </si>
  <si>
    <t>Liceum Ogólnokształcące Uzupełniające Wieczorowe</t>
  </si>
  <si>
    <t>31 uczniów / 4 oddziały</t>
  </si>
  <si>
    <t>43 uczniów / 2 oddziały</t>
  </si>
  <si>
    <t>61 uczniów / 4 oddziały</t>
  </si>
  <si>
    <t>35 uczniów / 2 oddziały</t>
  </si>
  <si>
    <t>77 uczniów / 4 oddziały</t>
  </si>
  <si>
    <t>76 uczniów / 3 oddziały</t>
  </si>
  <si>
    <t>94 uczniów / 4 oddziały</t>
  </si>
  <si>
    <t>111 uczniów / 5 oddziałów</t>
  </si>
  <si>
    <t>Projekty zewnętrzne "Krąży, krąży złoty pieniądz"</t>
  </si>
  <si>
    <t>liczba stanowisk</t>
  </si>
  <si>
    <t>229 uczniów</t>
  </si>
  <si>
    <t>Zapobieganie wykluczeniu finansowemu młodzieży z terenów wiejskich i małych miast poprzez wzrost wiedzy z zakresu edukacji ekonomicznej oraz dzięki udziałowi w wycieczce edukacyjnej do Centrum Pieniądza NBP im. Sławomira Skrzypka w Warszawie, zwiedzaniu GPW oraz MF.</t>
  </si>
  <si>
    <t>Projekt realizowany w okresie 01.03.2018 r. - 31.10.2018 r. W ramach projektu odbył się "Tydzień z ekonomią na ty", "Konkurs wiedzy na temat ekonomii i finansów". W październiku 2018 r. zakwalifikowani uczestnicy projektu wezmą udział w wycieczce edukacyjnej do Warszawy.</t>
  </si>
  <si>
    <t>rozdział 85395 Pozostała działalność</t>
  </si>
  <si>
    <t>Wzrost wiedzy uczniów ZSP Nr 2 w Gryfinie w obszarze dziedzictwa ekonomicznego i historii pieniądza. Wzrost wiedzy i umiejętności weryfikacji podmiotów sektora finansowego i ich oferty pod kątem bezpieczeństwa finansowego. Wzrost umiejętności gospodarowania własnym budżetem. Utrwalenie i poszerzenie wiedzy w zakresie edukacji ekonomicznej.</t>
  </si>
  <si>
    <t>Projekty zewnętrzne "Kreatywni na co dzień"</t>
  </si>
  <si>
    <t>70 uczniów</t>
  </si>
  <si>
    <t>Wyrównano szanse edukacyjne uczniów klas I-III Liceum Ogólnokształcącego. Podniesiono jakość kształcenia. Dostosowano proces kształcenia do możliwości uczniów.</t>
  </si>
  <si>
    <t>Poprawa zdawalności egzaminu maturalnego z matematyki. Zwiększenie zdolności do zatrudniania absolwentów Liceum Ogólnokształcącego, poprzez rozwijanie kompetencji i umiejętności podczas zajęć doradztwa zawodowego. Efektywne przygotowanie uczniów do podejmowania nauki w szkołach wyższych i aktywności na rynku pracy.</t>
  </si>
  <si>
    <t>Podniesienie potencjału do podejmowania dodatkowej edukacji oraz zatrudnienia uczniów klas I-III Liceum Ogólnokształcacego Zespołu Szkół Ponadgimnazjalnych Nr 2 w Gryfinie poprzez wdrożenie programu rozwojowego ukierunkowanego na rozwijanie umiejętności i kompetencji. Organizacja zajęć pozalekcyjnych, w czasie których uczniowie zdobędą umiejętności związane z poruszaniem się po rynku pracy. Organizacja zajęć wyrównawczych dla uczniów mających zaległości edukacyjne.</t>
  </si>
  <si>
    <t>Projekty zewnętrzne "Poszukiwani wykwalifikowani"</t>
  </si>
  <si>
    <t>42 uczniów</t>
  </si>
  <si>
    <t>Wsparcie szkół i placówek prowadzących kształcenie zawodowe oraz uczniów uczestniczących w kształceniu zawodowym i osób dorosłych uczestniczących w pozaszkolnych formach kształcenia zawodowego.</t>
  </si>
  <si>
    <t>Dla uczniów technikum żywienia i usług gastronomicznych zorganizowano kursy zawodowe: kelnerski, barista, kucharski i cukierniczy. Uczniowie technikum ekonimicznego uczestniczyli w kursach: obsługa biurowa i sekretariatu, informatyczny ECCC oraz ABC przedsiębiorczości. W ramach projektu doposażono pracownię gastronomiczną w sprzęt niezbędny do prowadzenia kursów.</t>
  </si>
  <si>
    <t>Podniesienie świadomości i wiedzy na temat roli i historii pieniądza. Umiejętność prezentowania wiedzy na większym forum. Uniknięcie ryzyka wynikającego z podpisania niekorzystnych umów finansowych oraz zarządzania własnym budżetem.</t>
  </si>
  <si>
    <t>Projekt realizowany jest  w okresie 01.11.2016 r. - 31.07.2018 r. Przeprowadzono zajęcia wyrównawcze z zakresu matematyki, fizyki, chemii, biologii, geografii, języka angielskiego, języka niemieckiego oraz przedsiębiorczości.</t>
  </si>
  <si>
    <t>Projekt realizowany jest w okresie 01.10.2017 r. - 30.09.2019 r. W ramach projektu zorganizowano kursy zawodowe podczas których uczniowie zdobyli uprawnienia i kwalifikacje niezbędne do znalezienia pracy.</t>
  </si>
  <si>
    <t>Podniesienie uprawnień i kwalifikacji niezbędnych do znalezienia pracy. Zdobycie praktycznych doświadczeń i umięjętności w rzeczywistych warunkach pracy.</t>
  </si>
  <si>
    <t>…………………………….</t>
  </si>
  <si>
    <t>Główny Księgowy</t>
  </si>
  <si>
    <t>………………..</t>
  </si>
  <si>
    <t>Data</t>
  </si>
  <si>
    <t xml:space="preserve">                         ………………………………..</t>
  </si>
  <si>
    <t xml:space="preserve">                                       Dyrektor</t>
  </si>
  <si>
    <t>nagrody jubileuszowe 4902,30</t>
  </si>
  <si>
    <t>odprawy emerytalne 13744,80</t>
  </si>
  <si>
    <t>nagrody jubileuszowe 0,00</t>
  </si>
  <si>
    <t>odprawy emerytalne 0,00</t>
  </si>
  <si>
    <t>nagrody jubileuszowe 2433,60</t>
  </si>
  <si>
    <t>odprawy emerytalne 30700,80</t>
  </si>
  <si>
    <t>572 kWh</t>
  </si>
  <si>
    <t>15746 kWh</t>
  </si>
  <si>
    <t>362,04 GJ</t>
  </si>
  <si>
    <t>278 m3</t>
  </si>
  <si>
    <t>6027 kWh</t>
  </si>
  <si>
    <t>138,58 GJ</t>
  </si>
  <si>
    <t>107 m3</t>
  </si>
  <si>
    <t>13774 kWh</t>
  </si>
  <si>
    <t>320,35 GJ</t>
  </si>
  <si>
    <t>184 m3</t>
  </si>
  <si>
    <t>18145 kWh</t>
  </si>
  <si>
    <t>397,235 GJ</t>
  </si>
  <si>
    <t>155 m3</t>
  </si>
  <si>
    <t>4365 kWh</t>
  </si>
  <si>
    <t>53693 kWh</t>
  </si>
  <si>
    <t>725 m3</t>
  </si>
  <si>
    <t>czynsze mieszkaniowe</t>
  </si>
  <si>
    <t>wynajem garaży</t>
  </si>
  <si>
    <t>wynajem sali gimnastycznej</t>
  </si>
  <si>
    <t>pozostałe wynajmy (sklepik, plac, sale, powierzchnie pod automaty)</t>
  </si>
  <si>
    <t>wyżywienie i zakwaterowanie wychowanków internatu</t>
  </si>
  <si>
    <t>WYKONANIE DOCHODÓW BUDŻETOWYCH ZA I PÓŁROCZE 2018 r.</t>
  </si>
  <si>
    <t>Treść</t>
  </si>
  <si>
    <t>% wykonania</t>
  </si>
  <si>
    <t>dział</t>
  </si>
  <si>
    <t>rozdział</t>
  </si>
  <si>
    <t>par.</t>
  </si>
  <si>
    <t>Załącznik nr 1</t>
  </si>
  <si>
    <t>Gospodarka gruntami i nieruchomościami</t>
  </si>
  <si>
    <t>Gospodarka mieszkaniowa</t>
  </si>
  <si>
    <t>0750</t>
  </si>
  <si>
    <t>0920</t>
  </si>
  <si>
    <t>0690</t>
  </si>
  <si>
    <t>0830</t>
  </si>
  <si>
    <t>0970</t>
  </si>
  <si>
    <t>Wpływy z najmu i dzierżawy skłądników majątkowych Skarbu Państwa, jednostek samorządu terytorialnego lub innych jedostek zaliczanych do sektora finansów publicznych oraz innych umów o podobnym charakterze, w tym:</t>
  </si>
  <si>
    <t>Wpływy z usług, w tym:</t>
  </si>
  <si>
    <t>Różne rozliczenia</t>
  </si>
  <si>
    <t>Różne rozliczenia finansowe</t>
  </si>
  <si>
    <t>Oświata i wychowanie</t>
  </si>
  <si>
    <t>Technika</t>
  </si>
  <si>
    <t>Branżowe szkoły I i II stopnia</t>
  </si>
  <si>
    <t>Szkoły zawodowe</t>
  </si>
  <si>
    <t>Pozostała działalność</t>
  </si>
  <si>
    <t>Edukacyjna opieka wychowawcza</t>
  </si>
  <si>
    <t>Internaty i bursy szkolne</t>
  </si>
  <si>
    <t>Wpływy z pozostałych odsetek, w tym: odsetki bankowe</t>
  </si>
  <si>
    <t>Wpływy z różnych opłat, w tym: duplikaty dokumentów</t>
  </si>
  <si>
    <t>Wpływy z pozostałych odsetek, w tym: odsetki od nieterminowych wpłat</t>
  </si>
  <si>
    <t>Wpływy z różnych dochodów, w tym: wynagrodzenia dla płatnika</t>
  </si>
  <si>
    <t>Wpływy z usług, w tym: kursy zawodowe uczniów</t>
  </si>
  <si>
    <t>Pozostałe zadania w zakresie polityki społecznej</t>
  </si>
  <si>
    <t>Wpływy z różnych dochodów, w tym: koszty pośrednie -  projekt "Kreatywni na co dzień"</t>
  </si>
  <si>
    <t>Dyrektor</t>
  </si>
  <si>
    <t>…………..…</t>
  </si>
  <si>
    <t>Załącznik nr 2</t>
  </si>
  <si>
    <t>Załącznik nr 3</t>
  </si>
  <si>
    <t>świadczenia na rzecz osób fizycznych (§ 3020)</t>
  </si>
  <si>
    <t>wynagrodzenia (§ 4010, § 4170)</t>
  </si>
  <si>
    <t>pochodne od wynagrodzeń (§ 4110, § 4120)</t>
  </si>
  <si>
    <t>wynagrodzenia (§ 4010)</t>
  </si>
  <si>
    <t>wynagrodzenia (§ 4010, § 4040)</t>
  </si>
  <si>
    <t>wynagrodzenia (§ 4170)</t>
  </si>
  <si>
    <t>świadczenia na rzecz osób fizycznych (§ 3247, § 3249)</t>
  </si>
  <si>
    <t>wynagrodzenia (§ 4010, § 4040, § 4170)</t>
  </si>
  <si>
    <t>świadczenia na rzecz osób fizycznych (§ 3240)</t>
  </si>
  <si>
    <r>
      <rPr>
        <sz val="11"/>
        <rFont val="Arial"/>
        <family val="2"/>
        <charset val="238"/>
      </rPr>
      <t>średniomiesięczna liczba uczniów / liczba
oddziałów</t>
    </r>
  </si>
  <si>
    <r>
      <rPr>
        <sz val="11"/>
        <rFont val="Arial"/>
        <family val="2"/>
        <charset val="238"/>
      </rPr>
      <t>liczba osób, podmiotów
objętych projektem</t>
    </r>
  </si>
  <si>
    <r>
      <rPr>
        <sz val="11"/>
        <rFont val="Arial"/>
        <family val="2"/>
        <charset val="238"/>
      </rPr>
      <t>całkowita wartość projektu</t>
    </r>
  </si>
  <si>
    <r>
      <rPr>
        <sz val="11"/>
        <rFont val="Arial"/>
        <family val="2"/>
        <charset val="238"/>
      </rPr>
      <t>stopień zaawansowania</t>
    </r>
  </si>
  <si>
    <r>
      <rPr>
        <sz val="11"/>
        <rFont val="Arial"/>
        <family val="2"/>
        <charset val="238"/>
      </rPr>
      <t>przewidziane efekty w
dalszej realizacji projektu</t>
    </r>
  </si>
  <si>
    <r>
      <t xml:space="preserve">§ 4210 </t>
    </r>
    <r>
      <rPr>
        <i/>
        <sz val="10"/>
        <color rgb="FF000000"/>
        <rFont val="Arial"/>
        <family val="2"/>
        <charset val="238"/>
      </rPr>
      <t xml:space="preserve">Zakup materiałów i wyposażenia, </t>
    </r>
    <r>
      <rPr>
        <sz val="10"/>
        <color rgb="FF000000"/>
        <rFont val="Arial"/>
        <family val="2"/>
        <charset val="238"/>
      </rPr>
      <t>w tym: akcesoria komputerowe, programy i licencje, materiały biurowe, elektryczne, paliwo do samochodu, prenumeraty, środki czystości</t>
    </r>
  </si>
  <si>
    <r>
      <t xml:space="preserve">§ 4240 </t>
    </r>
    <r>
      <rPr>
        <i/>
        <sz val="10"/>
        <color rgb="FF000000"/>
        <rFont val="Arial"/>
        <family val="2"/>
        <charset val="238"/>
      </rPr>
      <t>Zakup środków dydaktycznych i książek,</t>
    </r>
    <r>
      <rPr>
        <sz val="10"/>
        <color rgb="FF000000"/>
        <rFont val="Arial"/>
        <family val="2"/>
        <charset val="238"/>
      </rPr>
      <t xml:space="preserve"> w tym: książki do biblioteki, pozostałe pomoce naukowe, komputery do pracowni dydaktycznej</t>
    </r>
  </si>
  <si>
    <r>
      <t xml:space="preserve">§ 4280 </t>
    </r>
    <r>
      <rPr>
        <i/>
        <sz val="10"/>
        <color rgb="FF000000"/>
        <rFont val="Arial"/>
        <family val="2"/>
        <charset val="238"/>
      </rPr>
      <t>Zakup usług zdrowotnych</t>
    </r>
  </si>
  <si>
    <r>
      <t xml:space="preserve">§ 4300 </t>
    </r>
    <r>
      <rPr>
        <i/>
        <sz val="10"/>
        <color rgb="FF000000"/>
        <rFont val="Arial"/>
        <family val="2"/>
        <charset val="238"/>
      </rPr>
      <t>Zakup usług pozostałych,</t>
    </r>
    <r>
      <rPr>
        <sz val="10"/>
        <color rgb="FF000000"/>
        <rFont val="Arial"/>
        <family val="2"/>
        <charset val="238"/>
      </rPr>
      <t xml:space="preserve"> w tym: przeglądy techniczne, serwis komputerowy, system alarmowy, opłaty pocztowe</t>
    </r>
  </si>
  <si>
    <r>
      <t xml:space="preserve">§ 4360 </t>
    </r>
    <r>
      <rPr>
        <i/>
        <sz val="10"/>
        <color rgb="FF000000"/>
        <rFont val="Arial"/>
        <family val="2"/>
        <charset val="238"/>
      </rPr>
      <t>Opłaty z tytułu usług telekomunikacyjnyc</t>
    </r>
    <r>
      <rPr>
        <sz val="10"/>
        <color rgb="FF000000"/>
        <rFont val="Arial"/>
        <family val="2"/>
        <charset val="238"/>
      </rPr>
      <t>h</t>
    </r>
  </si>
  <si>
    <r>
      <t xml:space="preserve">§ 4410 </t>
    </r>
    <r>
      <rPr>
        <i/>
        <sz val="10"/>
        <color rgb="FF000000"/>
        <rFont val="Arial"/>
        <family val="2"/>
        <charset val="238"/>
      </rPr>
      <t>Podróże służbowe krajowe</t>
    </r>
  </si>
  <si>
    <r>
      <t xml:space="preserve">§ 4430 </t>
    </r>
    <r>
      <rPr>
        <i/>
        <sz val="10"/>
        <color rgb="FF000000"/>
        <rFont val="Arial"/>
        <family val="2"/>
        <charset val="238"/>
      </rPr>
      <t>Różne opłaty i składki</t>
    </r>
  </si>
  <si>
    <r>
      <t xml:space="preserve">§ 4440 </t>
    </r>
    <r>
      <rPr>
        <i/>
        <sz val="10"/>
        <color rgb="FF000000"/>
        <rFont val="Arial"/>
        <family val="2"/>
        <charset val="238"/>
      </rPr>
      <t>Odpisy na zakładowy fundusz świadczeń socjalnych</t>
    </r>
  </si>
  <si>
    <r>
      <t xml:space="preserve">§ 4480 </t>
    </r>
    <r>
      <rPr>
        <i/>
        <sz val="10"/>
        <color rgb="FF000000"/>
        <rFont val="Arial"/>
        <family val="2"/>
        <charset val="238"/>
      </rPr>
      <t>Podatek od nieruchomości</t>
    </r>
  </si>
  <si>
    <r>
      <t xml:space="preserve">§ 4520 </t>
    </r>
    <r>
      <rPr>
        <i/>
        <sz val="10"/>
        <color rgb="FF000000"/>
        <rFont val="Arial"/>
        <family val="2"/>
        <charset val="238"/>
      </rPr>
      <t xml:space="preserve">Opłaty na rzecz budżetów jednostek samorządu terytorialnego, </t>
    </r>
    <r>
      <rPr>
        <sz val="10"/>
        <color rgb="FF000000"/>
        <rFont val="Arial"/>
        <family val="2"/>
        <charset val="238"/>
      </rPr>
      <t>w tym: opłaty za gospodarowanie odpadami komunalnymi</t>
    </r>
  </si>
  <si>
    <r>
      <t xml:space="preserve">§ 4700 </t>
    </r>
    <r>
      <rPr>
        <i/>
        <sz val="10"/>
        <color rgb="FF000000"/>
        <rFont val="Arial"/>
        <family val="2"/>
        <charset val="238"/>
      </rPr>
      <t>Szkolenia pracowników niebędących członkami korpusu służby cywilnej,</t>
    </r>
    <r>
      <rPr>
        <sz val="10"/>
        <color rgb="FF000000"/>
        <rFont val="Arial"/>
        <family val="2"/>
        <charset val="238"/>
      </rPr>
      <t xml:space="preserve"> w tym: szkolenia pracowników, delegacje służbowe związane ze szkoleniami</t>
    </r>
  </si>
  <si>
    <t>NALEŻNOŚCI I NADPŁATY ZA I PÓŁROCZE 2018 r.</t>
  </si>
  <si>
    <t xml:space="preserve">Należności </t>
  </si>
  <si>
    <t>Nadpłaty</t>
  </si>
  <si>
    <t xml:space="preserve">zwrot za media </t>
  </si>
  <si>
    <t xml:space="preserve">Wpływy z usług, w tym: zwrot za media </t>
  </si>
  <si>
    <t>zwrot za media</t>
  </si>
  <si>
    <t>ZOBOWIĄZANIA ZA I PÓŁROCZE 2018 r.</t>
  </si>
  <si>
    <t>Zobowiązania</t>
  </si>
  <si>
    <t>Załącznik nr 4</t>
  </si>
  <si>
    <t>4010</t>
  </si>
  <si>
    <t>4110</t>
  </si>
  <si>
    <t>4120</t>
  </si>
  <si>
    <t>4170</t>
  </si>
  <si>
    <t>4210</t>
  </si>
  <si>
    <t>4300</t>
  </si>
  <si>
    <t>4360</t>
  </si>
  <si>
    <t>4700</t>
  </si>
  <si>
    <t>Składki na Fundusz Pracy (składki za m-c 06/2018)</t>
  </si>
  <si>
    <t>Składki na ubezpieczenia społeczne (składki za m-c 06/2018)</t>
  </si>
  <si>
    <t>Wynagrodzenia osobowe pracowników (składki ZUS pracownika, podatek za  m-c 06/2018)</t>
  </si>
  <si>
    <t>Wynagrodzenia bezosobowe (umowy zlecenia za m-c 06/2018)</t>
  </si>
  <si>
    <t>Zakup usług pozostałych</t>
  </si>
  <si>
    <t>Opłaty z tytułu usług telekomunikacyjnych</t>
  </si>
  <si>
    <t>Szkolenia pracowników niebędących członkami korpusu służby cywilnej (szkolenia pracowników)</t>
  </si>
  <si>
    <t>Licea ogólnokształcące</t>
  </si>
  <si>
    <t>4410</t>
  </si>
  <si>
    <t>Podróże służbowe krajowe</t>
  </si>
  <si>
    <t>……………………..</t>
  </si>
  <si>
    <t>Główny księgowy</t>
  </si>
  <si>
    <t>Zakup usług pozostałych (kursy zawodowe uczniów)</t>
  </si>
  <si>
    <t>Zakup materiałów i wyposażenia (środki czystości)</t>
  </si>
  <si>
    <t xml:space="preserve">remonty + koszty materiałów </t>
  </si>
  <si>
    <t>naprawa alarmu</t>
  </si>
  <si>
    <t>naprawy ksera</t>
  </si>
  <si>
    <t>naprawa zmywarki w pracowni gastronomicznej</t>
  </si>
  <si>
    <t>materiały do drobnych remontów</t>
  </si>
  <si>
    <t>(§ 4270, § 4210 materiały do remontów)</t>
  </si>
  <si>
    <t>zabezpieczenie otworów wentylacyjnych, uszczelnienie ram okiennych zewnętrznych</t>
  </si>
  <si>
    <t>naprawy dźwigu osobowego</t>
  </si>
  <si>
    <t>naprawa chłodni</t>
  </si>
  <si>
    <t>naprawa zmywarki i obieraczki do ziemniaków</t>
  </si>
  <si>
    <r>
      <t xml:space="preserve">§ 4300 </t>
    </r>
    <r>
      <rPr>
        <i/>
        <sz val="10"/>
        <color rgb="FF000000"/>
        <rFont val="Arial"/>
        <family val="2"/>
        <charset val="238"/>
      </rPr>
      <t>Zakup usług pozostałych,</t>
    </r>
    <r>
      <rPr>
        <sz val="10"/>
        <color rgb="FF000000"/>
        <rFont val="Arial"/>
        <family val="2"/>
        <charset val="238"/>
      </rPr>
      <t xml:space="preserve"> w tym: przeglądy techniczne, serwis komputerowy, system alarmowy, opłaty pocztowe, czyszczenie powierzchni dachu rynien, mycie elewacji sali gimnastycznej</t>
    </r>
  </si>
  <si>
    <r>
      <t xml:space="preserve">§ 4210 </t>
    </r>
    <r>
      <rPr>
        <i/>
        <sz val="10"/>
        <color rgb="FF000000"/>
        <rFont val="Arial"/>
        <family val="2"/>
        <charset val="238"/>
      </rPr>
      <t xml:space="preserve">Zakup materiałów i wyposażenia, </t>
    </r>
    <r>
      <rPr>
        <sz val="10"/>
        <color rgb="FF000000"/>
        <rFont val="Arial"/>
        <family val="2"/>
        <charset val="238"/>
      </rPr>
      <t>w tym: akcesoria komputerowe, programy i licencje, materiały biurowe, elektryczne, prenumeraty, środki czystości</t>
    </r>
  </si>
  <si>
    <r>
      <t xml:space="preserve">§ 4240 </t>
    </r>
    <r>
      <rPr>
        <i/>
        <sz val="10"/>
        <color rgb="FF000000"/>
        <rFont val="Arial"/>
        <family val="2"/>
        <charset val="238"/>
      </rPr>
      <t>Zakup środków dydaktycznych i książek,</t>
    </r>
    <r>
      <rPr>
        <sz val="10"/>
        <color rgb="FF000000"/>
        <rFont val="Arial"/>
        <family val="2"/>
        <charset val="238"/>
      </rPr>
      <t xml:space="preserve"> w tym: książki do biblioteki, pozostałe pomoce naukowe, </t>
    </r>
  </si>
  <si>
    <r>
      <t xml:space="preserve">§ 4300 </t>
    </r>
    <r>
      <rPr>
        <i/>
        <sz val="10"/>
        <color rgb="FF000000"/>
        <rFont val="Arial"/>
        <family val="2"/>
        <charset val="238"/>
      </rPr>
      <t>Zakup usług pozostałych,</t>
    </r>
    <r>
      <rPr>
        <sz val="10"/>
        <color rgb="FF000000"/>
        <rFont val="Arial"/>
        <family val="2"/>
        <charset val="238"/>
      </rPr>
      <t xml:space="preserve"> w tym: kursy zawodowe uczniów, przeglądy techniczne, serwis komputerowy, system alarmowy, opłaty pocztowe, czyszczenie powierzchni dachu rynien, mycie elewacji sali gimnastycznej</t>
    </r>
  </si>
  <si>
    <r>
      <t xml:space="preserve">§ 4360 </t>
    </r>
    <r>
      <rPr>
        <i/>
        <sz val="10"/>
        <color rgb="FF000000"/>
        <rFont val="Arial"/>
        <family val="2"/>
        <charset val="238"/>
      </rPr>
      <t>Opłaty z tytułu usług telekomunikacyjnych</t>
    </r>
  </si>
  <si>
    <r>
      <t xml:space="preserve">§ 4240 </t>
    </r>
    <r>
      <rPr>
        <i/>
        <sz val="10"/>
        <color rgb="FF000000"/>
        <rFont val="Arial"/>
        <family val="2"/>
        <charset val="238"/>
      </rPr>
      <t>Zakup środków dydaktycznych i książek,</t>
    </r>
    <r>
      <rPr>
        <sz val="10"/>
        <color rgb="FF000000"/>
        <rFont val="Arial"/>
        <family val="2"/>
        <charset val="238"/>
      </rPr>
      <t xml:space="preserve"> w tym: książki do biblioteki, pozostałe pomoce naukowe</t>
    </r>
  </si>
  <si>
    <r>
      <t xml:space="preserve">§ 4300 </t>
    </r>
    <r>
      <rPr>
        <i/>
        <sz val="10"/>
        <color rgb="FF000000"/>
        <rFont val="Arial"/>
        <family val="2"/>
        <charset val="238"/>
      </rPr>
      <t>Zakup usług pozostałych,</t>
    </r>
    <r>
      <rPr>
        <sz val="10"/>
        <color rgb="FF000000"/>
        <rFont val="Arial"/>
        <family val="2"/>
        <charset val="238"/>
      </rPr>
      <t xml:space="preserve"> w tym: opłaty za studia, delegacje służbowe związane z wyjazdami na uczelnie</t>
    </r>
  </si>
  <si>
    <r>
      <t xml:space="preserve">§ 4210 </t>
    </r>
    <r>
      <rPr>
        <i/>
        <sz val="10"/>
        <color rgb="FF000000"/>
        <rFont val="Arial"/>
        <family val="2"/>
        <charset val="238"/>
      </rPr>
      <t xml:space="preserve">Zakup materiałów i wyposażenia, </t>
    </r>
    <r>
      <rPr>
        <sz val="10"/>
        <color rgb="FF000000"/>
        <rFont val="Arial"/>
        <family val="2"/>
        <charset val="238"/>
      </rPr>
      <t>w tym: materiały biurowe, nagrody dla uczniów w formie rzeczowej</t>
    </r>
  </si>
  <si>
    <r>
      <t xml:space="preserve">§ 4240 </t>
    </r>
    <r>
      <rPr>
        <i/>
        <sz val="10"/>
        <color rgb="FF000000"/>
        <rFont val="Arial"/>
        <family val="2"/>
        <charset val="238"/>
      </rPr>
      <t>Zakup środków dydaktycznych i książek,</t>
    </r>
    <r>
      <rPr>
        <sz val="10"/>
        <color rgb="FF000000"/>
        <rFont val="Arial"/>
        <family val="2"/>
        <charset val="238"/>
      </rPr>
      <t xml:space="preserve"> w tym: materiały niezbędne do przygotowania zajęć</t>
    </r>
  </si>
  <si>
    <r>
      <t xml:space="preserve">§ 4300 </t>
    </r>
    <r>
      <rPr>
        <i/>
        <sz val="10"/>
        <color rgb="FF000000"/>
        <rFont val="Arial"/>
        <family val="2"/>
        <charset val="238"/>
      </rPr>
      <t>Zakup usług pozostałych,</t>
    </r>
    <r>
      <rPr>
        <sz val="10"/>
        <color rgb="FF000000"/>
        <rFont val="Arial"/>
        <family val="2"/>
        <charset val="238"/>
      </rPr>
      <t xml:space="preserve"> w tym: organizacja zajęć dodatkowych</t>
    </r>
  </si>
  <si>
    <r>
      <t xml:space="preserve">§ 4240 </t>
    </r>
    <r>
      <rPr>
        <i/>
        <sz val="10"/>
        <color rgb="FF000000"/>
        <rFont val="Arial"/>
        <family val="2"/>
        <charset val="238"/>
      </rPr>
      <t>Zakup środków dydaktycznych i książek,</t>
    </r>
    <r>
      <rPr>
        <sz val="10"/>
        <color rgb="FF000000"/>
        <rFont val="Arial"/>
        <family val="2"/>
        <charset val="238"/>
      </rPr>
      <t xml:space="preserve"> w tym: komputer przenośny wraz z oprogramowaniem, urządzenie wielofunkcyjne, projektor multimedialny, ekran projekcyjny, sprzęt gastronomiczny</t>
    </r>
  </si>
  <si>
    <r>
      <t xml:space="preserve">§ 4220 </t>
    </r>
    <r>
      <rPr>
        <i/>
        <sz val="10"/>
        <color rgb="FF000000"/>
        <rFont val="Arial"/>
        <family val="2"/>
        <charset val="238"/>
      </rPr>
      <t>Zakup środków żywności</t>
    </r>
  </si>
  <si>
    <t>wydatki stanowiące koszty pośrednie w projekcie</t>
  </si>
  <si>
    <t>Stan zatrudnienia na dzień 30.06.2018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</si>
</sst>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color rgb="FF000000"/>
      <name val="Times New Roman"/>
      <charset val="204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1"/>
      <name val="Times New Roman CE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295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left" vertical="center" wrapText="1"/>
    </xf>
    <xf numFmtId="4" fontId="4" fillId="0" borderId="12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vertical="center" wrapText="1"/>
    </xf>
    <xf numFmtId="4" fontId="10" fillId="5" borderId="22" xfId="0" applyNumberFormat="1" applyFont="1" applyFill="1" applyBorder="1" applyAlignment="1">
      <alignment horizontal="right" vertical="center" wrapText="1"/>
    </xf>
    <xf numFmtId="10" fontId="10" fillId="5" borderId="22" xfId="0" applyNumberFormat="1" applyFont="1" applyFill="1" applyBorder="1" applyAlignment="1">
      <alignment horizontal="right" vertical="center" wrapText="1"/>
    </xf>
    <xf numFmtId="0" fontId="10" fillId="5" borderId="0" xfId="0" applyFont="1" applyFill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4" fontId="1" fillId="0" borderId="22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4" fontId="9" fillId="0" borderId="22" xfId="0" applyNumberFormat="1" applyFont="1" applyFill="1" applyBorder="1" applyAlignment="1">
      <alignment vertical="center"/>
    </xf>
    <xf numFmtId="10" fontId="9" fillId="0" borderId="22" xfId="0" applyNumberFormat="1" applyFont="1" applyFill="1" applyBorder="1" applyAlignment="1">
      <alignment vertical="center"/>
    </xf>
    <xf numFmtId="4" fontId="9" fillId="0" borderId="22" xfId="0" applyNumberFormat="1" applyFont="1" applyBorder="1" applyAlignment="1">
      <alignment vertical="center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vertical="center" wrapText="1"/>
    </xf>
    <xf numFmtId="4" fontId="10" fillId="4" borderId="22" xfId="0" applyNumberFormat="1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center" vertical="center" wrapText="1"/>
    </xf>
    <xf numFmtId="0" fontId="11" fillId="0" borderId="22" xfId="0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" fillId="0" borderId="12" xfId="0" applyFont="1" applyBorder="1" applyAlignment="1">
      <alignment vertical="center" wrapText="1"/>
    </xf>
    <xf numFmtId="10" fontId="9" fillId="0" borderId="22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0" fontId="12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vertical="center"/>
    </xf>
    <xf numFmtId="0" fontId="6" fillId="0" borderId="22" xfId="0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10" fontId="6" fillId="0" borderId="2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Fill="1" applyBorder="1" applyAlignment="1">
      <alignment vertical="center"/>
    </xf>
    <xf numFmtId="4" fontId="12" fillId="0" borderId="22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4" fontId="15" fillId="0" borderId="0" xfId="0" applyNumberFormat="1" applyFont="1" applyBorder="1" applyAlignment="1">
      <alignment vertical="center"/>
    </xf>
    <xf numFmtId="10" fontId="15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right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1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4" fontId="12" fillId="0" borderId="0" xfId="0" applyNumberFormat="1" applyFont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4" fontId="19" fillId="0" borderId="6" xfId="0" applyNumberFormat="1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4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vertical="center" wrapText="1"/>
    </xf>
    <xf numFmtId="4" fontId="1" fillId="5" borderId="22" xfId="0" applyNumberFormat="1" applyFont="1" applyFill="1" applyBorder="1" applyAlignment="1">
      <alignment horizontal="right" vertical="center" wrapText="1"/>
    </xf>
    <xf numFmtId="0" fontId="11" fillId="5" borderId="22" xfId="0" applyFont="1" applyFill="1" applyBorder="1" applyAlignment="1">
      <alignment vertical="center"/>
    </xf>
    <xf numFmtId="4" fontId="1" fillId="5" borderId="22" xfId="0" applyNumberFormat="1" applyFont="1" applyFill="1" applyBorder="1" applyAlignment="1">
      <alignment vertical="center"/>
    </xf>
    <xf numFmtId="10" fontId="1" fillId="5" borderId="22" xfId="0" applyNumberFormat="1" applyFont="1" applyFill="1" applyBorder="1" applyAlignment="1">
      <alignment horizontal="right" vertical="center" wrapText="1"/>
    </xf>
    <xf numFmtId="10" fontId="1" fillId="5" borderId="22" xfId="0" applyNumberFormat="1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vertical="center"/>
    </xf>
    <xf numFmtId="10" fontId="8" fillId="4" borderId="22" xfId="0" applyNumberFormat="1" applyFont="1" applyFill="1" applyBorder="1" applyAlignment="1">
      <alignment vertical="center"/>
    </xf>
    <xf numFmtId="0" fontId="22" fillId="4" borderId="0" xfId="0" applyFont="1" applyFill="1" applyAlignment="1">
      <alignment vertical="center"/>
    </xf>
    <xf numFmtId="4" fontId="8" fillId="5" borderId="22" xfId="0" applyNumberFormat="1" applyFont="1" applyFill="1" applyBorder="1" applyAlignment="1">
      <alignment vertical="center"/>
    </xf>
    <xf numFmtId="0" fontId="22" fillId="5" borderId="0" xfId="0" applyFont="1" applyFill="1" applyAlignment="1">
      <alignment vertical="center"/>
    </xf>
    <xf numFmtId="4" fontId="17" fillId="0" borderId="0" xfId="0" applyNumberFormat="1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right" vertical="center" wrapText="1"/>
    </xf>
    <xf numFmtId="4" fontId="12" fillId="0" borderId="6" xfId="0" applyNumberFormat="1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4" fontId="12" fillId="0" borderId="24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12" fillId="0" borderId="15" xfId="0" applyNumberFormat="1" applyFont="1" applyFill="1" applyBorder="1" applyAlignment="1">
      <alignment horizontal="right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2" fillId="0" borderId="13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vertical="top" wrapText="1"/>
    </xf>
    <xf numFmtId="4" fontId="12" fillId="0" borderId="22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2" fillId="0" borderId="19" xfId="0" applyNumberFormat="1" applyFont="1" applyFill="1" applyBorder="1" applyAlignment="1">
      <alignment horizontal="right" vertical="center" wrapText="1"/>
    </xf>
    <xf numFmtId="4" fontId="12" fillId="0" borderId="26" xfId="0" applyNumberFormat="1" applyFont="1" applyFill="1" applyBorder="1" applyAlignment="1">
      <alignment horizontal="right" vertical="center" wrapText="1"/>
    </xf>
    <xf numFmtId="4" fontId="17" fillId="0" borderId="3" xfId="0" applyNumberFormat="1" applyFont="1" applyFill="1" applyBorder="1" applyAlignment="1">
      <alignment horizontal="right" vertical="center" wrapText="1"/>
    </xf>
    <xf numFmtId="4" fontId="12" fillId="0" borderId="5" xfId="0" applyNumberFormat="1" applyFont="1" applyFill="1" applyBorder="1" applyAlignment="1">
      <alignment horizontal="right" vertical="center" wrapText="1"/>
    </xf>
    <xf numFmtId="4" fontId="17" fillId="0" borderId="8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17" fillId="0" borderId="35" xfId="0" applyNumberFormat="1" applyFont="1" applyFill="1" applyBorder="1" applyAlignment="1">
      <alignment horizontal="right" vertical="center" wrapText="1"/>
    </xf>
    <xf numFmtId="0" fontId="2" fillId="0" borderId="36" xfId="0" applyFont="1" applyFill="1" applyBorder="1" applyAlignment="1">
      <alignment horizontal="left" vertical="center" wrapText="1"/>
    </xf>
    <xf numFmtId="4" fontId="17" fillId="0" borderId="37" xfId="0" applyNumberFormat="1" applyFont="1" applyFill="1" applyBorder="1" applyAlignment="1">
      <alignment horizontal="right" vertical="center" wrapText="1"/>
    </xf>
    <xf numFmtId="0" fontId="2" fillId="0" borderId="38" xfId="0" applyFont="1" applyFill="1" applyBorder="1" applyAlignment="1">
      <alignment horizontal="left" vertical="center" wrapText="1"/>
    </xf>
    <xf numFmtId="4" fontId="17" fillId="0" borderId="39" xfId="0" applyNumberFormat="1" applyFont="1" applyFill="1" applyBorder="1" applyAlignment="1">
      <alignment horizontal="righ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17" fillId="0" borderId="42" xfId="0" applyNumberFormat="1" applyFont="1" applyFill="1" applyBorder="1" applyAlignment="1">
      <alignment horizontal="right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44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2" fillId="0" borderId="45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12" fillId="0" borderId="50" xfId="0" applyFont="1" applyFill="1" applyBorder="1" applyAlignment="1">
      <alignment horizontal="left" vertical="center" wrapText="1"/>
    </xf>
    <xf numFmtId="0" fontId="12" fillId="0" borderId="51" xfId="0" applyFont="1" applyFill="1" applyBorder="1" applyAlignment="1">
      <alignment horizontal="right" vertical="center" wrapText="1"/>
    </xf>
    <xf numFmtId="4" fontId="17" fillId="0" borderId="51" xfId="0" applyNumberFormat="1" applyFont="1" applyFill="1" applyBorder="1" applyAlignment="1">
      <alignment horizontal="right" vertical="center" wrapText="1"/>
    </xf>
    <xf numFmtId="0" fontId="4" fillId="0" borderId="52" xfId="0" applyFont="1" applyFill="1" applyBorder="1" applyAlignment="1">
      <alignment horizontal="left" vertical="center" wrapText="1"/>
    </xf>
    <xf numFmtId="4" fontId="12" fillId="0" borderId="54" xfId="0" applyNumberFormat="1" applyFont="1" applyFill="1" applyBorder="1" applyAlignment="1">
      <alignment horizontal="righ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8" fillId="4" borderId="26" xfId="0" applyFont="1" applyFill="1" applyBorder="1" applyAlignment="1">
      <alignment horizontal="right" vertical="center"/>
    </xf>
    <xf numFmtId="0" fontId="8" fillId="4" borderId="27" xfId="0" applyFont="1" applyFill="1" applyBorder="1" applyAlignment="1">
      <alignment horizontal="right" vertical="center"/>
    </xf>
    <xf numFmtId="0" fontId="8" fillId="4" borderId="23" xfId="0" applyFont="1" applyFill="1" applyBorder="1" applyAlignment="1">
      <alignment horizontal="right" vertical="center"/>
    </xf>
    <xf numFmtId="0" fontId="12" fillId="0" borderId="0" xfId="0" applyFont="1" applyAlignment="1">
      <alignment horizontal="right" vertical="top"/>
    </xf>
    <xf numFmtId="0" fontId="12" fillId="0" borderId="22" xfId="0" applyFont="1" applyBorder="1" applyAlignment="1">
      <alignment horizontal="center" vertical="center"/>
    </xf>
    <xf numFmtId="4" fontId="12" fillId="0" borderId="22" xfId="0" applyNumberFormat="1" applyFont="1" applyBorder="1" applyAlignment="1">
      <alignment horizontal="center" vertical="center"/>
    </xf>
    <xf numFmtId="4" fontId="12" fillId="0" borderId="22" xfId="0" applyNumberFormat="1" applyFont="1" applyFill="1" applyBorder="1" applyAlignment="1">
      <alignment horizontal="center" vertical="center"/>
    </xf>
    <xf numFmtId="10" fontId="12" fillId="0" borderId="11" xfId="0" applyNumberFormat="1" applyFont="1" applyFill="1" applyBorder="1" applyAlignment="1">
      <alignment horizontal="center" vertical="center"/>
    </xf>
    <xf numFmtId="10" fontId="12" fillId="0" borderId="17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10" fontId="12" fillId="0" borderId="11" xfId="0" applyNumberFormat="1" applyFont="1" applyBorder="1" applyAlignment="1">
      <alignment horizontal="center" vertical="center"/>
    </xf>
    <xf numFmtId="10" fontId="12" fillId="0" borderId="17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55" xfId="0" applyNumberFormat="1" applyFont="1" applyFill="1" applyBorder="1" applyAlignment="1">
      <alignment horizontal="center" vertical="center" wrapText="1"/>
    </xf>
    <xf numFmtId="4" fontId="12" fillId="0" borderId="56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righ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24" xfId="0" applyFont="1" applyFill="1" applyBorder="1" applyAlignment="1">
      <alignment horizontal="center" vertical="top" wrapText="1"/>
    </xf>
    <xf numFmtId="0" fontId="12" fillId="0" borderId="28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left" vertical="center" wrapText="1"/>
    </xf>
    <xf numFmtId="4" fontId="17" fillId="0" borderId="53" xfId="0" applyNumberFormat="1" applyFont="1" applyFill="1" applyBorder="1" applyAlignment="1">
      <alignment horizontal="right" vertical="center" wrapText="1"/>
    </xf>
    <xf numFmtId="4" fontId="17" fillId="0" borderId="34" xfId="0" applyNumberFormat="1" applyFont="1" applyFill="1" applyBorder="1" applyAlignment="1">
      <alignment horizontal="right" vertical="center" wrapText="1"/>
    </xf>
    <xf numFmtId="4" fontId="17" fillId="0" borderId="30" xfId="0" applyNumberFormat="1" applyFont="1" applyFill="1" applyBorder="1" applyAlignment="1">
      <alignment horizontal="right" vertical="center" wrapText="1"/>
    </xf>
    <xf numFmtId="4" fontId="17" fillId="0" borderId="32" xfId="0" applyNumberFormat="1" applyFont="1" applyFill="1" applyBorder="1" applyAlignment="1">
      <alignment horizontal="righ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46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19" xfId="0" applyFont="1" applyFill="1" applyBorder="1" applyAlignment="1">
      <alignment horizontal="left" vertical="top" wrapText="1"/>
    </xf>
    <xf numFmtId="0" fontId="12" fillId="0" borderId="47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17" fillId="0" borderId="9" xfId="0" applyNumberFormat="1" applyFont="1" applyFill="1" applyBorder="1" applyAlignment="1">
      <alignment horizontal="right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vertical="center" wrapText="1"/>
    </xf>
    <xf numFmtId="0" fontId="6" fillId="5" borderId="14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6" fillId="0" borderId="47" xfId="0" applyFont="1" applyFill="1" applyBorder="1" applyAlignment="1">
      <alignment horizontal="left" vertical="center" wrapText="1"/>
    </xf>
    <xf numFmtId="0" fontId="12" fillId="0" borderId="48" xfId="0" applyFont="1" applyFill="1" applyBorder="1" applyAlignment="1">
      <alignment horizontal="left" vertical="center" wrapText="1"/>
    </xf>
    <xf numFmtId="0" fontId="12" fillId="0" borderId="46" xfId="0" applyFont="1" applyFill="1" applyBorder="1" applyAlignment="1">
      <alignment horizontal="left" vertical="center" wrapText="1"/>
    </xf>
    <xf numFmtId="0" fontId="12" fillId="0" borderId="4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top"/>
    </xf>
    <xf numFmtId="0" fontId="17" fillId="0" borderId="22" xfId="0" applyFont="1" applyFill="1" applyBorder="1" applyAlignment="1">
      <alignment horizontal="left" vertical="center" wrapText="1"/>
    </xf>
    <xf numFmtId="3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left" vertical="center" shrinkToFit="1"/>
    </xf>
    <xf numFmtId="3" fontId="12" fillId="0" borderId="22" xfId="0" applyNumberFormat="1" applyFont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" fontId="17" fillId="0" borderId="22" xfId="0" applyNumberFormat="1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3" fontId="12" fillId="0" borderId="22" xfId="0" applyNumberFormat="1" applyFont="1" applyBorder="1" applyAlignment="1">
      <alignment horizontal="left" vertical="center" wrapText="1" shrinkToFit="1"/>
    </xf>
    <xf numFmtId="3" fontId="12" fillId="0" borderId="22" xfId="0" applyNumberFormat="1" applyFont="1" applyBorder="1" applyAlignment="1">
      <alignment vertical="center" wrapText="1" shrinkToFit="1"/>
    </xf>
    <xf numFmtId="0" fontId="8" fillId="5" borderId="26" xfId="0" applyFont="1" applyFill="1" applyBorder="1" applyAlignment="1">
      <alignment horizontal="right" vertical="center"/>
    </xf>
    <xf numFmtId="0" fontId="8" fillId="5" borderId="27" xfId="0" applyFont="1" applyFill="1" applyBorder="1" applyAlignment="1">
      <alignment horizontal="right" vertical="center"/>
    </xf>
    <xf numFmtId="0" fontId="8" fillId="5" borderId="23" xfId="0" applyFont="1" applyFill="1" applyBorder="1" applyAlignment="1">
      <alignment horizontal="right" vertical="center"/>
    </xf>
    <xf numFmtId="0" fontId="8" fillId="4" borderId="15" xfId="0" applyFont="1" applyFill="1" applyBorder="1" applyAlignment="1">
      <alignment horizontal="right" vertical="center"/>
    </xf>
    <xf numFmtId="0" fontId="8" fillId="4" borderId="25" xfId="0" applyFont="1" applyFill="1" applyBorder="1" applyAlignment="1">
      <alignment horizontal="right" vertical="center"/>
    </xf>
    <xf numFmtId="0" fontId="8" fillId="4" borderId="16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227"/>
  <sheetViews>
    <sheetView tabSelected="1" zoomScaleNormal="100" workbookViewId="0"/>
  </sheetViews>
  <sheetFormatPr defaultRowHeight="14.25" x14ac:dyDescent="0.2"/>
  <cols>
    <col min="1" max="1" width="25.5" style="72" customWidth="1"/>
    <col min="2" max="2" width="28.6640625" style="72" customWidth="1"/>
    <col min="3" max="4" width="15.1640625" style="72" customWidth="1"/>
    <col min="5" max="5" width="91.83203125" style="72" customWidth="1"/>
    <col min="6" max="6" width="9.33203125" style="72"/>
    <col min="7" max="7" width="11.83203125" style="72" bestFit="1" customWidth="1"/>
    <col min="8" max="16384" width="9.33203125" style="72"/>
  </cols>
  <sheetData>
    <row r="3" spans="1:6" ht="15" customHeight="1" x14ac:dyDescent="0.2">
      <c r="A3" s="77"/>
      <c r="E3" s="78" t="s">
        <v>142</v>
      </c>
      <c r="F3" s="51"/>
    </row>
    <row r="4" spans="1:6" ht="15" customHeight="1" x14ac:dyDescent="0.2">
      <c r="A4" s="77"/>
      <c r="E4" s="78"/>
      <c r="F4" s="51"/>
    </row>
    <row r="5" spans="1:6" ht="15" customHeight="1" x14ac:dyDescent="0.2">
      <c r="A5" s="185" t="s">
        <v>0</v>
      </c>
      <c r="B5" s="185"/>
      <c r="C5" s="185"/>
      <c r="D5" s="185"/>
      <c r="E5" s="185"/>
    </row>
    <row r="6" spans="1:6" ht="15" customHeight="1" x14ac:dyDescent="0.2">
      <c r="A6" s="185" t="s">
        <v>1</v>
      </c>
      <c r="B6" s="185"/>
      <c r="C6" s="185"/>
      <c r="D6" s="185"/>
      <c r="E6" s="185"/>
    </row>
    <row r="7" spans="1:6" ht="15" customHeight="1" x14ac:dyDescent="0.2">
      <c r="A7" s="79"/>
    </row>
    <row r="8" spans="1:6" s="73" customFormat="1" ht="15" customHeight="1" x14ac:dyDescent="0.2">
      <c r="A8" s="244"/>
      <c r="B8" s="245"/>
      <c r="C8" s="80" t="s">
        <v>2</v>
      </c>
      <c r="D8" s="80" t="s">
        <v>3</v>
      </c>
      <c r="E8" s="80" t="s">
        <v>4</v>
      </c>
    </row>
    <row r="9" spans="1:6" ht="15.75" customHeight="1" x14ac:dyDescent="0.2">
      <c r="A9" s="246" t="s">
        <v>23</v>
      </c>
      <c r="B9" s="247"/>
      <c r="C9" s="240">
        <f>C11</f>
        <v>2917429.95</v>
      </c>
      <c r="D9" s="240">
        <f>D11</f>
        <v>1451846.6899999997</v>
      </c>
      <c r="E9" s="81"/>
    </row>
    <row r="10" spans="1:6" ht="12.75" customHeight="1" x14ac:dyDescent="0.2">
      <c r="A10" s="229" t="s">
        <v>22</v>
      </c>
      <c r="B10" s="230"/>
      <c r="C10" s="241"/>
      <c r="D10" s="241"/>
      <c r="E10" s="82"/>
    </row>
    <row r="11" spans="1:6" s="85" customFormat="1" ht="15" customHeight="1" x14ac:dyDescent="0.2">
      <c r="A11" s="205" t="s">
        <v>5</v>
      </c>
      <c r="B11" s="206"/>
      <c r="C11" s="83">
        <f>C12+C13+C15+C16+C22+C27</f>
        <v>2917429.95</v>
      </c>
      <c r="D11" s="83">
        <f>D12+D13+D15+D16+D22+D27</f>
        <v>1451846.6899999997</v>
      </c>
      <c r="E11" s="4"/>
    </row>
    <row r="12" spans="1:6" ht="15" customHeight="1" x14ac:dyDescent="0.2">
      <c r="A12" s="248" t="s">
        <v>144</v>
      </c>
      <c r="B12" s="249"/>
      <c r="C12" s="86">
        <v>8300</v>
      </c>
      <c r="D12" s="86">
        <v>897.39</v>
      </c>
      <c r="E12" s="5"/>
    </row>
    <row r="13" spans="1:6" ht="15" customHeight="1" x14ac:dyDescent="0.2">
      <c r="A13" s="209" t="s">
        <v>145</v>
      </c>
      <c r="B13" s="210"/>
      <c r="C13" s="213">
        <f>2200702.29+12000</f>
        <v>2212702.29</v>
      </c>
      <c r="D13" s="242">
        <f>1061725.33+8358.25</f>
        <v>1070083.58</v>
      </c>
      <c r="E13" s="17" t="s">
        <v>81</v>
      </c>
    </row>
    <row r="14" spans="1:6" ht="15" customHeight="1" x14ac:dyDescent="0.2">
      <c r="A14" s="211"/>
      <c r="B14" s="212"/>
      <c r="C14" s="214"/>
      <c r="D14" s="243"/>
      <c r="E14" s="18" t="s">
        <v>82</v>
      </c>
    </row>
    <row r="15" spans="1:6" ht="15" customHeight="1" x14ac:dyDescent="0.2">
      <c r="A15" s="209" t="s">
        <v>146</v>
      </c>
      <c r="B15" s="208"/>
      <c r="C15" s="86">
        <f>376255.58+55855.34</f>
        <v>432110.92000000004</v>
      </c>
      <c r="D15" s="86">
        <f>157674.96+14850.98</f>
        <v>172525.94</v>
      </c>
      <c r="E15" s="6"/>
    </row>
    <row r="16" spans="1:6" ht="15" customHeight="1" x14ac:dyDescent="0.2">
      <c r="A16" s="89" t="s">
        <v>6</v>
      </c>
      <c r="B16" s="90"/>
      <c r="C16" s="91">
        <f>39740+1681.21</f>
        <v>41421.21</v>
      </c>
      <c r="D16" s="86">
        <f>SUM(D17:D21)</f>
        <v>39992.94</v>
      </c>
      <c r="E16" s="1"/>
    </row>
    <row r="17" spans="1:7" ht="15" customHeight="1" x14ac:dyDescent="0.2">
      <c r="A17" s="93" t="s">
        <v>24</v>
      </c>
      <c r="B17" s="94" t="s">
        <v>8</v>
      </c>
      <c r="C17" s="95" t="s">
        <v>7</v>
      </c>
      <c r="D17" s="86">
        <v>194.51</v>
      </c>
      <c r="E17" s="13" t="s">
        <v>87</v>
      </c>
    </row>
    <row r="18" spans="1:7" ht="15" customHeight="1" x14ac:dyDescent="0.2">
      <c r="A18" s="93"/>
      <c r="B18" s="94" t="s">
        <v>21</v>
      </c>
      <c r="C18" s="95" t="s">
        <v>7</v>
      </c>
      <c r="D18" s="86">
        <v>8423</v>
      </c>
      <c r="E18" s="19" t="s">
        <v>88</v>
      </c>
    </row>
    <row r="19" spans="1:7" ht="15" customHeight="1" x14ac:dyDescent="0.2">
      <c r="A19" s="93"/>
      <c r="B19" s="94" t="s">
        <v>26</v>
      </c>
      <c r="C19" s="95" t="s">
        <v>7</v>
      </c>
      <c r="D19" s="86">
        <v>28440.18</v>
      </c>
      <c r="E19" s="19" t="s">
        <v>89</v>
      </c>
    </row>
    <row r="20" spans="1:7" ht="15" customHeight="1" x14ac:dyDescent="0.2">
      <c r="A20" s="93"/>
      <c r="B20" s="94" t="s">
        <v>9</v>
      </c>
      <c r="C20" s="95" t="s">
        <v>7</v>
      </c>
      <c r="D20" s="86">
        <v>1254.04</v>
      </c>
      <c r="E20" s="19" t="s">
        <v>90</v>
      </c>
    </row>
    <row r="21" spans="1:7" ht="15" customHeight="1" x14ac:dyDescent="0.2">
      <c r="A21" s="93"/>
      <c r="B21" s="124" t="s">
        <v>10</v>
      </c>
      <c r="C21" s="128" t="s">
        <v>7</v>
      </c>
      <c r="D21" s="131">
        <v>1681.21</v>
      </c>
      <c r="E21" s="19" t="s">
        <v>90</v>
      </c>
    </row>
    <row r="22" spans="1:7" ht="15" customHeight="1" x14ac:dyDescent="0.2">
      <c r="A22" s="221" t="s">
        <v>200</v>
      </c>
      <c r="B22" s="232"/>
      <c r="C22" s="142">
        <f>3522.82+300.82+8</f>
        <v>3831.6400000000003</v>
      </c>
      <c r="D22" s="142">
        <f>3522.82+300.82+8</f>
        <v>3831.6400000000003</v>
      </c>
      <c r="E22" s="21" t="s">
        <v>202</v>
      </c>
      <c r="G22" s="123"/>
    </row>
    <row r="23" spans="1:7" ht="15" customHeight="1" x14ac:dyDescent="0.2">
      <c r="A23" s="186" t="s">
        <v>205</v>
      </c>
      <c r="B23" s="187"/>
      <c r="C23" s="132"/>
      <c r="D23" s="133"/>
      <c r="E23" s="8" t="s">
        <v>201</v>
      </c>
      <c r="G23" s="123"/>
    </row>
    <row r="24" spans="1:7" ht="15" customHeight="1" x14ac:dyDescent="0.2">
      <c r="A24" s="127"/>
      <c r="B24" s="125"/>
      <c r="C24" s="132"/>
      <c r="D24" s="133"/>
      <c r="E24" s="8" t="s">
        <v>203</v>
      </c>
      <c r="G24" s="123"/>
    </row>
    <row r="25" spans="1:7" ht="15" customHeight="1" x14ac:dyDescent="0.2">
      <c r="A25" s="127"/>
      <c r="B25" s="125"/>
      <c r="C25" s="132"/>
      <c r="D25" s="133"/>
      <c r="E25" s="8" t="s">
        <v>206</v>
      </c>
      <c r="G25" s="123"/>
    </row>
    <row r="26" spans="1:7" ht="15" customHeight="1" x14ac:dyDescent="0.2">
      <c r="A26" s="126"/>
      <c r="B26" s="130"/>
      <c r="C26" s="134"/>
      <c r="D26" s="135"/>
      <c r="E26" s="8" t="s">
        <v>204</v>
      </c>
      <c r="G26" s="123"/>
    </row>
    <row r="27" spans="1:7" ht="15" customHeight="1" x14ac:dyDescent="0.2">
      <c r="A27" s="188" t="s">
        <v>11</v>
      </c>
      <c r="B27" s="189"/>
      <c r="C27" s="144">
        <f>219372.71-308.82</f>
        <v>219063.88999999998</v>
      </c>
      <c r="D27" s="129">
        <f>SUM(D28:D38)</f>
        <v>164515.19999999998</v>
      </c>
      <c r="E27" s="1"/>
    </row>
    <row r="28" spans="1:7" s="2" customFormat="1" ht="26.25" customHeight="1" x14ac:dyDescent="0.2">
      <c r="A28" s="190"/>
      <c r="B28" s="191"/>
      <c r="C28" s="194"/>
      <c r="D28" s="137">
        <f>6125.65-300.82-8</f>
        <v>5816.83</v>
      </c>
      <c r="E28" s="1" t="s">
        <v>158</v>
      </c>
    </row>
    <row r="29" spans="1:7" s="2" customFormat="1" ht="27" customHeight="1" x14ac:dyDescent="0.2">
      <c r="A29" s="190"/>
      <c r="B29" s="191"/>
      <c r="C29" s="195"/>
      <c r="D29" s="143">
        <v>10337.27</v>
      </c>
      <c r="E29" s="1" t="s">
        <v>159</v>
      </c>
    </row>
    <row r="30" spans="1:7" s="2" customFormat="1" ht="15" customHeight="1" x14ac:dyDescent="0.2">
      <c r="A30" s="190"/>
      <c r="B30" s="191"/>
      <c r="C30" s="195"/>
      <c r="D30" s="143">
        <v>34</v>
      </c>
      <c r="E30" s="1" t="s">
        <v>160</v>
      </c>
    </row>
    <row r="31" spans="1:7" s="2" customFormat="1" ht="31.5" customHeight="1" x14ac:dyDescent="0.2">
      <c r="A31" s="190"/>
      <c r="B31" s="191"/>
      <c r="C31" s="195"/>
      <c r="D31" s="143">
        <f>9114.06-1681.21</f>
        <v>7432.8499999999995</v>
      </c>
      <c r="E31" s="1" t="s">
        <v>210</v>
      </c>
    </row>
    <row r="32" spans="1:7" s="2" customFormat="1" ht="15" customHeight="1" x14ac:dyDescent="0.2">
      <c r="A32" s="190"/>
      <c r="B32" s="191"/>
      <c r="C32" s="195"/>
      <c r="D32" s="143">
        <v>997.57</v>
      </c>
      <c r="E32" s="1" t="s">
        <v>162</v>
      </c>
    </row>
    <row r="33" spans="1:5" s="2" customFormat="1" ht="15" customHeight="1" x14ac:dyDescent="0.2">
      <c r="A33" s="190"/>
      <c r="B33" s="191"/>
      <c r="C33" s="195"/>
      <c r="D33" s="143">
        <v>1794.98</v>
      </c>
      <c r="E33" s="1" t="s">
        <v>163</v>
      </c>
    </row>
    <row r="34" spans="1:5" s="2" customFormat="1" ht="15" customHeight="1" x14ac:dyDescent="0.2">
      <c r="A34" s="190"/>
      <c r="B34" s="191"/>
      <c r="C34" s="195"/>
      <c r="D34" s="143">
        <v>863.94</v>
      </c>
      <c r="E34" s="1" t="s">
        <v>164</v>
      </c>
    </row>
    <row r="35" spans="1:5" s="2" customFormat="1" ht="15" customHeight="1" x14ac:dyDescent="0.2">
      <c r="A35" s="190"/>
      <c r="B35" s="191"/>
      <c r="C35" s="195"/>
      <c r="D35" s="143">
        <v>126441.22</v>
      </c>
      <c r="E35" s="1" t="s">
        <v>165</v>
      </c>
    </row>
    <row r="36" spans="1:5" s="2" customFormat="1" ht="15" customHeight="1" x14ac:dyDescent="0.2">
      <c r="A36" s="192"/>
      <c r="B36" s="193"/>
      <c r="C36" s="196"/>
      <c r="D36" s="143">
        <v>6053</v>
      </c>
      <c r="E36" s="1" t="s">
        <v>166</v>
      </c>
    </row>
    <row r="37" spans="1:5" s="2" customFormat="1" ht="25.5" customHeight="1" x14ac:dyDescent="0.2">
      <c r="A37" s="138"/>
      <c r="B37" s="139"/>
      <c r="C37" s="194"/>
      <c r="D37" s="143">
        <v>2223.96</v>
      </c>
      <c r="E37" s="1" t="s">
        <v>167</v>
      </c>
    </row>
    <row r="38" spans="1:5" s="2" customFormat="1" ht="25.5" customHeight="1" x14ac:dyDescent="0.2">
      <c r="A38" s="140"/>
      <c r="B38" s="141"/>
      <c r="C38" s="196"/>
      <c r="D38" s="143">
        <v>2519.58</v>
      </c>
      <c r="E38" s="1" t="s">
        <v>168</v>
      </c>
    </row>
    <row r="39" spans="1:5" ht="12.75" customHeight="1" x14ac:dyDescent="0.2">
      <c r="A39" s="238" t="s">
        <v>23</v>
      </c>
      <c r="B39" s="239"/>
      <c r="C39" s="240">
        <f>C41</f>
        <v>295523.25</v>
      </c>
      <c r="D39" s="240">
        <f>D41</f>
        <v>160854.02000000002</v>
      </c>
      <c r="E39" s="3"/>
    </row>
    <row r="40" spans="1:5" ht="12.75" customHeight="1" x14ac:dyDescent="0.2">
      <c r="A40" s="229" t="s">
        <v>25</v>
      </c>
      <c r="B40" s="230"/>
      <c r="C40" s="241"/>
      <c r="D40" s="241"/>
      <c r="E40" s="7"/>
    </row>
    <row r="41" spans="1:5" s="85" customFormat="1" ht="15" customHeight="1" x14ac:dyDescent="0.2">
      <c r="A41" s="205" t="s">
        <v>5</v>
      </c>
      <c r="B41" s="206"/>
      <c r="C41" s="83">
        <f>C42+C43+C45+C46+C52+C56</f>
        <v>295523.25</v>
      </c>
      <c r="D41" s="83">
        <f>D42+D43+D45+D46+D52+D56</f>
        <v>160854.02000000002</v>
      </c>
      <c r="E41" s="4"/>
    </row>
    <row r="42" spans="1:5" ht="15" customHeight="1" x14ac:dyDescent="0.2">
      <c r="A42" s="207" t="s">
        <v>144</v>
      </c>
      <c r="B42" s="208"/>
      <c r="C42" s="86">
        <v>1120</v>
      </c>
      <c r="D42" s="86">
        <v>453.76</v>
      </c>
      <c r="E42" s="5"/>
    </row>
    <row r="43" spans="1:5" ht="15" customHeight="1" x14ac:dyDescent="0.2">
      <c r="A43" s="209" t="s">
        <v>147</v>
      </c>
      <c r="B43" s="210"/>
      <c r="C43" s="213">
        <f>200144.33</f>
        <v>200144.33</v>
      </c>
      <c r="D43" s="242">
        <v>100566.02</v>
      </c>
      <c r="E43" s="15" t="s">
        <v>83</v>
      </c>
    </row>
    <row r="44" spans="1:5" ht="15" customHeight="1" x14ac:dyDescent="0.2">
      <c r="A44" s="211"/>
      <c r="B44" s="212"/>
      <c r="C44" s="214"/>
      <c r="D44" s="243"/>
      <c r="E44" s="16" t="s">
        <v>84</v>
      </c>
    </row>
    <row r="45" spans="1:5" ht="15" customHeight="1" x14ac:dyDescent="0.2">
      <c r="A45" s="209" t="s">
        <v>146</v>
      </c>
      <c r="B45" s="208"/>
      <c r="C45" s="86">
        <f>36637.49+5249.23</f>
        <v>41886.720000000001</v>
      </c>
      <c r="D45" s="86">
        <f>15069.7+1053.12</f>
        <v>16122.82</v>
      </c>
      <c r="E45" s="6"/>
    </row>
    <row r="46" spans="1:5" ht="15" customHeight="1" x14ac:dyDescent="0.2">
      <c r="A46" s="89" t="s">
        <v>6</v>
      </c>
      <c r="B46" s="90"/>
      <c r="C46" s="91">
        <f>14900+643.54</f>
        <v>15543.54</v>
      </c>
      <c r="D46" s="86">
        <f>SUM(D47:D51)</f>
        <v>15246.02</v>
      </c>
      <c r="E46" s="1"/>
    </row>
    <row r="47" spans="1:5" ht="15" customHeight="1" x14ac:dyDescent="0.2">
      <c r="A47" s="93" t="s">
        <v>24</v>
      </c>
      <c r="B47" s="94" t="s">
        <v>8</v>
      </c>
      <c r="C47" s="95" t="s">
        <v>7</v>
      </c>
      <c r="D47" s="86">
        <v>0</v>
      </c>
      <c r="E47" s="13">
        <v>0</v>
      </c>
    </row>
    <row r="48" spans="1:5" ht="15" customHeight="1" x14ac:dyDescent="0.2">
      <c r="A48" s="93"/>
      <c r="B48" s="94" t="s">
        <v>21</v>
      </c>
      <c r="C48" s="95" t="s">
        <v>7</v>
      </c>
      <c r="D48" s="86">
        <v>3224.13</v>
      </c>
      <c r="E48" s="19" t="s">
        <v>91</v>
      </c>
    </row>
    <row r="49" spans="1:5" ht="15" customHeight="1" x14ac:dyDescent="0.2">
      <c r="A49" s="93"/>
      <c r="B49" s="94" t="s">
        <v>26</v>
      </c>
      <c r="C49" s="95" t="s">
        <v>7</v>
      </c>
      <c r="D49" s="86">
        <v>10898.33</v>
      </c>
      <c r="E49" s="19" t="s">
        <v>92</v>
      </c>
    </row>
    <row r="50" spans="1:5" ht="15" customHeight="1" x14ac:dyDescent="0.2">
      <c r="A50" s="93"/>
      <c r="B50" s="94" t="s">
        <v>9</v>
      </c>
      <c r="C50" s="95" t="s">
        <v>7</v>
      </c>
      <c r="D50" s="86">
        <v>480.02</v>
      </c>
      <c r="E50" s="19" t="s">
        <v>93</v>
      </c>
    </row>
    <row r="51" spans="1:5" ht="15" customHeight="1" x14ac:dyDescent="0.2">
      <c r="A51" s="97"/>
      <c r="B51" s="94" t="s">
        <v>10</v>
      </c>
      <c r="C51" s="128" t="s">
        <v>7</v>
      </c>
      <c r="D51" s="131">
        <v>643.54</v>
      </c>
      <c r="E51" s="19" t="s">
        <v>93</v>
      </c>
    </row>
    <row r="52" spans="1:5" ht="15" customHeight="1" x14ac:dyDescent="0.2">
      <c r="A52" s="221" t="s">
        <v>200</v>
      </c>
      <c r="B52" s="232"/>
      <c r="C52" s="145">
        <v>1161.57</v>
      </c>
      <c r="D52" s="142">
        <v>1161.57</v>
      </c>
      <c r="E52" s="21" t="s">
        <v>202</v>
      </c>
    </row>
    <row r="53" spans="1:5" ht="15" customHeight="1" x14ac:dyDescent="0.2">
      <c r="A53" s="186" t="s">
        <v>205</v>
      </c>
      <c r="B53" s="187"/>
      <c r="C53" s="132"/>
      <c r="D53" s="133"/>
      <c r="E53" s="8" t="s">
        <v>201</v>
      </c>
    </row>
    <row r="54" spans="1:5" ht="15" customHeight="1" x14ac:dyDescent="0.2">
      <c r="A54" s="127"/>
      <c r="B54" s="125"/>
      <c r="C54" s="132"/>
      <c r="D54" s="133"/>
      <c r="E54" s="8" t="s">
        <v>206</v>
      </c>
    </row>
    <row r="55" spans="1:5" ht="15" customHeight="1" x14ac:dyDescent="0.2">
      <c r="A55" s="126"/>
      <c r="B55" s="130"/>
      <c r="C55" s="134"/>
      <c r="D55" s="135"/>
      <c r="E55" s="8" t="s">
        <v>204</v>
      </c>
    </row>
    <row r="56" spans="1:5" ht="15" customHeight="1" x14ac:dyDescent="0.2">
      <c r="A56" s="258" t="s">
        <v>11</v>
      </c>
      <c r="B56" s="234"/>
      <c r="C56" s="129">
        <f>2400+300+400+18738.43-643.54+500+400+300+11519.64+1702.56+50</f>
        <v>35667.089999999997</v>
      </c>
      <c r="D56" s="129">
        <f>SUM(D57:D66)</f>
        <v>27303.83</v>
      </c>
      <c r="E56" s="1"/>
    </row>
    <row r="57" spans="1:5" ht="28.5" customHeight="1" x14ac:dyDescent="0.2">
      <c r="A57" s="259"/>
      <c r="B57" s="235"/>
      <c r="C57" s="197"/>
      <c r="D57" s="91">
        <v>1293.02</v>
      </c>
      <c r="E57" s="1" t="s">
        <v>211</v>
      </c>
    </row>
    <row r="58" spans="1:5" ht="27" hidden="1" customHeight="1" x14ac:dyDescent="0.2">
      <c r="A58" s="259"/>
      <c r="B58" s="235"/>
      <c r="C58" s="198"/>
      <c r="D58" s="86">
        <v>0</v>
      </c>
      <c r="E58" s="1" t="s">
        <v>212</v>
      </c>
    </row>
    <row r="59" spans="1:5" ht="15" hidden="1" customHeight="1" x14ac:dyDescent="0.2">
      <c r="A59" s="259"/>
      <c r="B59" s="235"/>
      <c r="C59" s="198"/>
      <c r="D59" s="86">
        <v>0</v>
      </c>
      <c r="E59" s="1" t="s">
        <v>160</v>
      </c>
    </row>
    <row r="60" spans="1:5" ht="39.75" customHeight="1" x14ac:dyDescent="0.2">
      <c r="A60" s="259"/>
      <c r="B60" s="235"/>
      <c r="C60" s="198"/>
      <c r="D60" s="86">
        <f>14430.04-643.54</f>
        <v>13786.5</v>
      </c>
      <c r="E60" s="1" t="s">
        <v>213</v>
      </c>
    </row>
    <row r="61" spans="1:5" ht="15" customHeight="1" x14ac:dyDescent="0.2">
      <c r="A61" s="259"/>
      <c r="B61" s="235"/>
      <c r="C61" s="198"/>
      <c r="D61" s="86">
        <v>320.43</v>
      </c>
      <c r="E61" s="1" t="s">
        <v>214</v>
      </c>
    </row>
    <row r="62" spans="1:5" ht="15" customHeight="1" x14ac:dyDescent="0.2">
      <c r="A62" s="259"/>
      <c r="B62" s="235"/>
      <c r="C62" s="198"/>
      <c r="D62" s="86">
        <v>311.60000000000002</v>
      </c>
      <c r="E62" s="1" t="s">
        <v>163</v>
      </c>
    </row>
    <row r="63" spans="1:5" ht="15" customHeight="1" x14ac:dyDescent="0.2">
      <c r="A63" s="259"/>
      <c r="B63" s="235"/>
      <c r="C63" s="198"/>
      <c r="D63" s="86">
        <v>51.27</v>
      </c>
      <c r="E63" s="1" t="s">
        <v>164</v>
      </c>
    </row>
    <row r="64" spans="1:5" ht="15" customHeight="1" x14ac:dyDescent="0.2">
      <c r="A64" s="259"/>
      <c r="B64" s="235"/>
      <c r="C64" s="198"/>
      <c r="D64" s="86">
        <v>10639.73</v>
      </c>
      <c r="E64" s="1" t="s">
        <v>165</v>
      </c>
    </row>
    <row r="65" spans="1:5" ht="25.5" customHeight="1" x14ac:dyDescent="0.2">
      <c r="A65" s="259"/>
      <c r="B65" s="235"/>
      <c r="C65" s="198"/>
      <c r="D65" s="86">
        <v>851.28</v>
      </c>
      <c r="E65" s="1" t="s">
        <v>167</v>
      </c>
    </row>
    <row r="66" spans="1:5" ht="25.5" customHeight="1" x14ac:dyDescent="0.2">
      <c r="A66" s="261"/>
      <c r="B66" s="237"/>
      <c r="C66" s="199"/>
      <c r="D66" s="86">
        <v>50</v>
      </c>
      <c r="E66" s="1" t="s">
        <v>168</v>
      </c>
    </row>
    <row r="67" spans="1:5" ht="12.75" customHeight="1" x14ac:dyDescent="0.2">
      <c r="A67" s="238" t="s">
        <v>23</v>
      </c>
      <c r="B67" s="239"/>
      <c r="C67" s="240">
        <f>C69</f>
        <v>973570.52</v>
      </c>
      <c r="D67" s="240">
        <f>D69</f>
        <v>541734.98</v>
      </c>
      <c r="E67" s="3"/>
    </row>
    <row r="68" spans="1:5" ht="12.75" customHeight="1" x14ac:dyDescent="0.2">
      <c r="A68" s="229" t="s">
        <v>27</v>
      </c>
      <c r="B68" s="230"/>
      <c r="C68" s="241"/>
      <c r="D68" s="241"/>
      <c r="E68" s="7"/>
    </row>
    <row r="69" spans="1:5" s="85" customFormat="1" ht="15" customHeight="1" x14ac:dyDescent="0.2">
      <c r="A69" s="205" t="s">
        <v>5</v>
      </c>
      <c r="B69" s="206"/>
      <c r="C69" s="83">
        <f>C70+C71+C73+C74+C80+C84</f>
        <v>973570.52</v>
      </c>
      <c r="D69" s="83">
        <f>D70+D71+D73+D74+D80+D84</f>
        <v>541734.98</v>
      </c>
      <c r="E69" s="4"/>
    </row>
    <row r="70" spans="1:5" ht="15" customHeight="1" x14ac:dyDescent="0.2">
      <c r="A70" s="209" t="s">
        <v>144</v>
      </c>
      <c r="B70" s="210"/>
      <c r="C70" s="131">
        <v>3850</v>
      </c>
      <c r="D70" s="131">
        <v>281.98</v>
      </c>
      <c r="E70" s="5"/>
    </row>
    <row r="71" spans="1:5" ht="15" customHeight="1" x14ac:dyDescent="0.2">
      <c r="A71" s="221" t="s">
        <v>148</v>
      </c>
      <c r="B71" s="222"/>
      <c r="C71" s="225">
        <f>651064+55535</f>
        <v>706599</v>
      </c>
      <c r="D71" s="227">
        <f>325610.15+54757.49</f>
        <v>380367.64</v>
      </c>
      <c r="E71" s="15" t="s">
        <v>83</v>
      </c>
    </row>
    <row r="72" spans="1:5" ht="15" customHeight="1" x14ac:dyDescent="0.2">
      <c r="A72" s="223"/>
      <c r="B72" s="224"/>
      <c r="C72" s="226"/>
      <c r="D72" s="228"/>
      <c r="E72" s="16" t="s">
        <v>84</v>
      </c>
    </row>
    <row r="73" spans="1:5" ht="15" customHeight="1" x14ac:dyDescent="0.2">
      <c r="A73" s="221" t="s">
        <v>146</v>
      </c>
      <c r="B73" s="231"/>
      <c r="C73" s="157">
        <f>120501.82+17264.88</f>
        <v>137766.70000000001</v>
      </c>
      <c r="D73" s="157">
        <f>65293.82+7673.23</f>
        <v>72967.05</v>
      </c>
      <c r="E73" s="151"/>
    </row>
    <row r="74" spans="1:5" ht="15" customHeight="1" x14ac:dyDescent="0.2">
      <c r="A74" s="89" t="s">
        <v>6</v>
      </c>
      <c r="B74" s="90"/>
      <c r="C74" s="91">
        <f>42700+1110.08</f>
        <v>43810.080000000002</v>
      </c>
      <c r="D74" s="86">
        <f>SUM(D75:D79)</f>
        <v>34361.65</v>
      </c>
      <c r="E74" s="153"/>
    </row>
    <row r="75" spans="1:5" ht="15" customHeight="1" x14ac:dyDescent="0.2">
      <c r="A75" s="93" t="s">
        <v>24</v>
      </c>
      <c r="B75" s="94" t="s">
        <v>8</v>
      </c>
      <c r="C75" s="95" t="s">
        <v>7</v>
      </c>
      <c r="D75" s="86">
        <v>0</v>
      </c>
      <c r="E75" s="158">
        <v>0</v>
      </c>
    </row>
    <row r="76" spans="1:5" ht="15" customHeight="1" x14ac:dyDescent="0.2">
      <c r="A76" s="93"/>
      <c r="B76" s="94" t="s">
        <v>21</v>
      </c>
      <c r="C76" s="95" t="s">
        <v>7</v>
      </c>
      <c r="D76" s="86">
        <v>7230.46</v>
      </c>
      <c r="E76" s="159" t="s">
        <v>94</v>
      </c>
    </row>
    <row r="77" spans="1:5" ht="15" customHeight="1" x14ac:dyDescent="0.2">
      <c r="A77" s="93"/>
      <c r="B77" s="94" t="s">
        <v>26</v>
      </c>
      <c r="C77" s="95" t="s">
        <v>7</v>
      </c>
      <c r="D77" s="86">
        <v>25193.08</v>
      </c>
      <c r="E77" s="159" t="s">
        <v>95</v>
      </c>
    </row>
    <row r="78" spans="1:5" ht="15" customHeight="1" x14ac:dyDescent="0.2">
      <c r="A78" s="93"/>
      <c r="B78" s="94" t="s">
        <v>9</v>
      </c>
      <c r="C78" s="95" t="s">
        <v>7</v>
      </c>
      <c r="D78" s="86">
        <v>828.03</v>
      </c>
      <c r="E78" s="159" t="s">
        <v>96</v>
      </c>
    </row>
    <row r="79" spans="1:5" ht="15" customHeight="1" x14ac:dyDescent="0.2">
      <c r="A79" s="97"/>
      <c r="B79" s="94" t="s">
        <v>10</v>
      </c>
      <c r="C79" s="128" t="s">
        <v>7</v>
      </c>
      <c r="D79" s="131">
        <v>1110.08</v>
      </c>
      <c r="E79" s="159" t="s">
        <v>96</v>
      </c>
    </row>
    <row r="80" spans="1:5" ht="15" customHeight="1" x14ac:dyDescent="0.2">
      <c r="A80" s="221" t="s">
        <v>200</v>
      </c>
      <c r="B80" s="232"/>
      <c r="C80" s="145">
        <v>1986.55</v>
      </c>
      <c r="D80" s="142">
        <v>1986.55</v>
      </c>
      <c r="E80" s="160" t="s">
        <v>202</v>
      </c>
    </row>
    <row r="81" spans="1:5" ht="15" customHeight="1" x14ac:dyDescent="0.2">
      <c r="A81" s="186" t="s">
        <v>205</v>
      </c>
      <c r="B81" s="187"/>
      <c r="C81" s="132"/>
      <c r="D81" s="133"/>
      <c r="E81" s="161" t="s">
        <v>201</v>
      </c>
    </row>
    <row r="82" spans="1:5" ht="15" customHeight="1" x14ac:dyDescent="0.2">
      <c r="A82" s="127"/>
      <c r="B82" s="125"/>
      <c r="C82" s="132"/>
      <c r="D82" s="133"/>
      <c r="E82" s="161" t="s">
        <v>206</v>
      </c>
    </row>
    <row r="83" spans="1:5" ht="15" customHeight="1" x14ac:dyDescent="0.2">
      <c r="A83" s="126"/>
      <c r="B83" s="130"/>
      <c r="C83" s="134"/>
      <c r="D83" s="135"/>
      <c r="E83" s="161" t="s">
        <v>204</v>
      </c>
    </row>
    <row r="84" spans="1:5" ht="15" customHeight="1" x14ac:dyDescent="0.2">
      <c r="A84" s="233" t="s">
        <v>11</v>
      </c>
      <c r="B84" s="234"/>
      <c r="C84" s="129">
        <f>6999.71+11246.73+1800+9634.01-1110.08+1000+1807.44+500+43943.5+2936.88+800</f>
        <v>79558.19</v>
      </c>
      <c r="D84" s="129">
        <f>SUM(D85:D94)</f>
        <v>51770.110000000008</v>
      </c>
      <c r="E84" s="153"/>
    </row>
    <row r="85" spans="1:5" ht="26.25" customHeight="1" x14ac:dyDescent="0.2">
      <c r="A85" s="190"/>
      <c r="B85" s="235"/>
      <c r="C85" s="197"/>
      <c r="D85" s="91">
        <v>2057.34</v>
      </c>
      <c r="E85" s="153" t="s">
        <v>211</v>
      </c>
    </row>
    <row r="86" spans="1:5" ht="27" customHeight="1" x14ac:dyDescent="0.2">
      <c r="A86" s="190"/>
      <c r="B86" s="235"/>
      <c r="C86" s="198"/>
      <c r="D86" s="86">
        <v>3773.4</v>
      </c>
      <c r="E86" s="153" t="s">
        <v>215</v>
      </c>
    </row>
    <row r="87" spans="1:5" ht="15" hidden="1" customHeight="1" x14ac:dyDescent="0.2">
      <c r="A87" s="190"/>
      <c r="B87" s="235"/>
      <c r="C87" s="198"/>
      <c r="D87" s="86">
        <v>0</v>
      </c>
      <c r="E87" s="153" t="s">
        <v>160</v>
      </c>
    </row>
    <row r="88" spans="1:5" ht="34.5" customHeight="1" x14ac:dyDescent="0.2">
      <c r="A88" s="190"/>
      <c r="B88" s="235"/>
      <c r="C88" s="198"/>
      <c r="D88" s="86">
        <f>5358.3-1110.08</f>
        <v>4248.22</v>
      </c>
      <c r="E88" s="153" t="s">
        <v>210</v>
      </c>
    </row>
    <row r="89" spans="1:5" ht="15" customHeight="1" x14ac:dyDescent="0.2">
      <c r="A89" s="190"/>
      <c r="B89" s="235"/>
      <c r="C89" s="198"/>
      <c r="D89" s="86">
        <v>609.67999999999995</v>
      </c>
      <c r="E89" s="153" t="s">
        <v>162</v>
      </c>
    </row>
    <row r="90" spans="1:5" ht="15" customHeight="1" x14ac:dyDescent="0.2">
      <c r="A90" s="190"/>
      <c r="B90" s="235"/>
      <c r="C90" s="198"/>
      <c r="D90" s="86">
        <v>834.36</v>
      </c>
      <c r="E90" s="153" t="s">
        <v>163</v>
      </c>
    </row>
    <row r="91" spans="1:5" ht="15" customHeight="1" x14ac:dyDescent="0.2">
      <c r="A91" s="190"/>
      <c r="B91" s="235"/>
      <c r="C91" s="198"/>
      <c r="D91" s="86">
        <v>88.44</v>
      </c>
      <c r="E91" s="153" t="s">
        <v>164</v>
      </c>
    </row>
    <row r="92" spans="1:5" ht="15" customHeight="1" x14ac:dyDescent="0.2">
      <c r="A92" s="190"/>
      <c r="B92" s="235"/>
      <c r="C92" s="198"/>
      <c r="D92" s="86">
        <v>38490.230000000003</v>
      </c>
      <c r="E92" s="153" t="s">
        <v>165</v>
      </c>
    </row>
    <row r="93" spans="1:5" ht="25.5" customHeight="1" x14ac:dyDescent="0.2">
      <c r="A93" s="190"/>
      <c r="B93" s="235"/>
      <c r="C93" s="198"/>
      <c r="D93" s="86">
        <v>1468.44</v>
      </c>
      <c r="E93" s="153" t="s">
        <v>167</v>
      </c>
    </row>
    <row r="94" spans="1:5" ht="25.5" customHeight="1" x14ac:dyDescent="0.2">
      <c r="A94" s="236"/>
      <c r="B94" s="237"/>
      <c r="C94" s="199"/>
      <c r="D94" s="86">
        <v>200</v>
      </c>
      <c r="E94" s="153" t="s">
        <v>168</v>
      </c>
    </row>
    <row r="95" spans="1:5" ht="12.75" customHeight="1" x14ac:dyDescent="0.2">
      <c r="A95" s="238" t="s">
        <v>23</v>
      </c>
      <c r="B95" s="239"/>
      <c r="C95" s="240">
        <f>C97</f>
        <v>641651.32000000007</v>
      </c>
      <c r="D95" s="240">
        <f>D97</f>
        <v>457775.96</v>
      </c>
      <c r="E95" s="3"/>
    </row>
    <row r="96" spans="1:5" ht="12.75" customHeight="1" x14ac:dyDescent="0.2">
      <c r="A96" s="229" t="s">
        <v>28</v>
      </c>
      <c r="B96" s="230"/>
      <c r="C96" s="241"/>
      <c r="D96" s="241"/>
      <c r="E96" s="7"/>
    </row>
    <row r="97" spans="1:9" s="85" customFormat="1" ht="15" customHeight="1" x14ac:dyDescent="0.2">
      <c r="A97" s="254" t="s">
        <v>5</v>
      </c>
      <c r="B97" s="206"/>
      <c r="C97" s="83">
        <f>C98+C99+C101+C102+C108+C112</f>
        <v>641651.32000000007</v>
      </c>
      <c r="D97" s="83">
        <f>D98+D99+D101+D102+D108+D112</f>
        <v>457775.96</v>
      </c>
      <c r="E97" s="4"/>
    </row>
    <row r="98" spans="1:9" ht="15" customHeight="1" x14ac:dyDescent="0.2">
      <c r="A98" s="255" t="s">
        <v>144</v>
      </c>
      <c r="B98" s="208"/>
      <c r="C98" s="86">
        <v>1000</v>
      </c>
      <c r="D98" s="86">
        <v>146.88</v>
      </c>
      <c r="E98" s="162"/>
    </row>
    <row r="99" spans="1:9" ht="15" customHeight="1" x14ac:dyDescent="0.2">
      <c r="A99" s="256" t="s">
        <v>148</v>
      </c>
      <c r="B99" s="210"/>
      <c r="C99" s="213">
        <f>269400+200062.27</f>
        <v>469462.27</v>
      </c>
      <c r="D99" s="242">
        <f>122374.01+197018.16</f>
        <v>319392.17</v>
      </c>
      <c r="E99" s="15" t="s">
        <v>83</v>
      </c>
    </row>
    <row r="100" spans="1:9" ht="15" customHeight="1" x14ac:dyDescent="0.2">
      <c r="A100" s="257"/>
      <c r="B100" s="212"/>
      <c r="C100" s="214"/>
      <c r="D100" s="243"/>
      <c r="E100" s="16" t="s">
        <v>84</v>
      </c>
    </row>
    <row r="101" spans="1:9" ht="15" customHeight="1" x14ac:dyDescent="0.2">
      <c r="A101" s="256" t="s">
        <v>146</v>
      </c>
      <c r="B101" s="208"/>
      <c r="C101" s="86">
        <f>75670.77+8894.35</f>
        <v>84565.12000000001</v>
      </c>
      <c r="D101" s="86">
        <f>67643.17+7658.97</f>
        <v>75302.14</v>
      </c>
      <c r="E101" s="163"/>
    </row>
    <row r="102" spans="1:9" ht="15" customHeight="1" x14ac:dyDescent="0.2">
      <c r="A102" s="89" t="s">
        <v>6</v>
      </c>
      <c r="B102" s="90"/>
      <c r="C102" s="91">
        <f>58100+933.1</f>
        <v>59033.1</v>
      </c>
      <c r="D102" s="86">
        <f>SUM(D103:D107)</f>
        <v>42052.83</v>
      </c>
      <c r="E102" s="153"/>
    </row>
    <row r="103" spans="1:9" ht="15" customHeight="1" x14ac:dyDescent="0.2">
      <c r="A103" s="93" t="s">
        <v>24</v>
      </c>
      <c r="B103" s="94" t="s">
        <v>8</v>
      </c>
      <c r="C103" s="95" t="s">
        <v>7</v>
      </c>
      <c r="D103" s="86">
        <v>0</v>
      </c>
      <c r="E103" s="158">
        <v>0</v>
      </c>
    </row>
    <row r="104" spans="1:9" ht="15" customHeight="1" x14ac:dyDescent="0.2">
      <c r="A104" s="93"/>
      <c r="B104" s="94" t="s">
        <v>21</v>
      </c>
      <c r="C104" s="95" t="s">
        <v>7</v>
      </c>
      <c r="D104" s="86">
        <v>9243.4699999999993</v>
      </c>
      <c r="E104" s="159" t="s">
        <v>97</v>
      </c>
    </row>
    <row r="105" spans="1:9" ht="15" customHeight="1" x14ac:dyDescent="0.2">
      <c r="A105" s="93"/>
      <c r="B105" s="94" t="s">
        <v>26</v>
      </c>
      <c r="C105" s="95" t="s">
        <v>7</v>
      </c>
      <c r="D105" s="86">
        <v>31182.46</v>
      </c>
      <c r="E105" s="159" t="s">
        <v>98</v>
      </c>
    </row>
    <row r="106" spans="1:9" ht="15" customHeight="1" x14ac:dyDescent="0.2">
      <c r="A106" s="93"/>
      <c r="B106" s="94" t="s">
        <v>9</v>
      </c>
      <c r="C106" s="95" t="s">
        <v>7</v>
      </c>
      <c r="D106" s="86">
        <v>693.8</v>
      </c>
      <c r="E106" s="159" t="s">
        <v>99</v>
      </c>
      <c r="I106" s="171"/>
    </row>
    <row r="107" spans="1:9" ht="15" customHeight="1" x14ac:dyDescent="0.2">
      <c r="A107" s="97"/>
      <c r="B107" s="164" t="s">
        <v>10</v>
      </c>
      <c r="C107" s="165" t="s">
        <v>7</v>
      </c>
      <c r="D107" s="166">
        <v>933.1</v>
      </c>
      <c r="E107" s="167" t="s">
        <v>99</v>
      </c>
    </row>
    <row r="108" spans="1:9" ht="15" customHeight="1" x14ac:dyDescent="0.2">
      <c r="A108" s="221" t="s">
        <v>200</v>
      </c>
      <c r="B108" s="232"/>
      <c r="C108" s="145">
        <v>1659.91</v>
      </c>
      <c r="D108" s="142">
        <v>1656.57</v>
      </c>
      <c r="E108" s="14" t="s">
        <v>202</v>
      </c>
    </row>
    <row r="109" spans="1:9" ht="15" customHeight="1" x14ac:dyDescent="0.2">
      <c r="A109" s="186" t="s">
        <v>205</v>
      </c>
      <c r="B109" s="187"/>
      <c r="C109" s="132"/>
      <c r="D109" s="133"/>
      <c r="E109" s="156" t="s">
        <v>201</v>
      </c>
    </row>
    <row r="110" spans="1:9" ht="15" customHeight="1" x14ac:dyDescent="0.2">
      <c r="A110" s="127"/>
      <c r="B110" s="125"/>
      <c r="C110" s="132"/>
      <c r="D110" s="133"/>
      <c r="E110" s="8" t="s">
        <v>206</v>
      </c>
    </row>
    <row r="111" spans="1:9" ht="15" customHeight="1" x14ac:dyDescent="0.2">
      <c r="A111" s="126"/>
      <c r="B111" s="130"/>
      <c r="C111" s="134"/>
      <c r="D111" s="135"/>
      <c r="E111" s="8" t="s">
        <v>204</v>
      </c>
    </row>
    <row r="112" spans="1:9" ht="15" customHeight="1" x14ac:dyDescent="0.2">
      <c r="A112" s="258" t="s">
        <v>11</v>
      </c>
      <c r="B112" s="234"/>
      <c r="C112" s="147">
        <f>2550+2065.56+400+9090.09+1000+300+300+8639.73+2468.64+50-933.1</f>
        <v>25930.92</v>
      </c>
      <c r="D112" s="129">
        <f>SUM(D113:D122)</f>
        <v>19225.37</v>
      </c>
      <c r="E112" s="1"/>
    </row>
    <row r="113" spans="1:5" ht="26.25" customHeight="1" x14ac:dyDescent="0.2">
      <c r="A113" s="259"/>
      <c r="B113" s="260"/>
      <c r="C113" s="200"/>
      <c r="D113" s="136">
        <v>1853.65</v>
      </c>
      <c r="E113" s="1" t="s">
        <v>211</v>
      </c>
    </row>
    <row r="114" spans="1:5" ht="27" customHeight="1" x14ac:dyDescent="0.2">
      <c r="A114" s="259"/>
      <c r="B114" s="260"/>
      <c r="C114" s="201"/>
      <c r="D114" s="146">
        <v>2065.56</v>
      </c>
      <c r="E114" s="1" t="s">
        <v>215</v>
      </c>
    </row>
    <row r="115" spans="1:5" ht="15" customHeight="1" x14ac:dyDescent="0.2">
      <c r="A115" s="259"/>
      <c r="B115" s="260"/>
      <c r="C115" s="201"/>
      <c r="D115" s="146">
        <v>34</v>
      </c>
      <c r="E115" s="1" t="s">
        <v>160</v>
      </c>
    </row>
    <row r="116" spans="1:5" ht="41.25" customHeight="1" x14ac:dyDescent="0.2">
      <c r="A116" s="259"/>
      <c r="B116" s="260"/>
      <c r="C116" s="201"/>
      <c r="D116" s="146">
        <f>6627.1-933.1</f>
        <v>5694</v>
      </c>
      <c r="E116" s="1" t="s">
        <v>213</v>
      </c>
    </row>
    <row r="117" spans="1:5" ht="15" customHeight="1" x14ac:dyDescent="0.2">
      <c r="A117" s="259"/>
      <c r="B117" s="260"/>
      <c r="C117" s="201"/>
      <c r="D117" s="146">
        <v>623.5</v>
      </c>
      <c r="E117" s="1" t="s">
        <v>162</v>
      </c>
    </row>
    <row r="118" spans="1:5" ht="15" customHeight="1" x14ac:dyDescent="0.2">
      <c r="A118" s="259"/>
      <c r="B118" s="260"/>
      <c r="C118" s="201"/>
      <c r="D118" s="146">
        <v>116.28</v>
      </c>
      <c r="E118" s="1" t="s">
        <v>163</v>
      </c>
    </row>
    <row r="119" spans="1:5" ht="15" customHeight="1" x14ac:dyDescent="0.2">
      <c r="A119" s="259"/>
      <c r="B119" s="260"/>
      <c r="C119" s="201"/>
      <c r="D119" s="146">
        <v>74.260000000000005</v>
      </c>
      <c r="E119" s="1" t="s">
        <v>164</v>
      </c>
    </row>
    <row r="120" spans="1:5" ht="15" customHeight="1" x14ac:dyDescent="0.2">
      <c r="A120" s="259"/>
      <c r="B120" s="260"/>
      <c r="C120" s="201"/>
      <c r="D120" s="146">
        <v>7479.8</v>
      </c>
      <c r="E120" s="1" t="s">
        <v>165</v>
      </c>
    </row>
    <row r="121" spans="1:5" ht="25.5" customHeight="1" x14ac:dyDescent="0.2">
      <c r="A121" s="259"/>
      <c r="B121" s="260"/>
      <c r="C121" s="201"/>
      <c r="D121" s="146">
        <v>1234.32</v>
      </c>
      <c r="E121" s="1" t="s">
        <v>167</v>
      </c>
    </row>
    <row r="122" spans="1:5" ht="25.5" customHeight="1" x14ac:dyDescent="0.2">
      <c r="A122" s="261"/>
      <c r="B122" s="262"/>
      <c r="C122" s="202"/>
      <c r="D122" s="146">
        <v>50</v>
      </c>
      <c r="E122" s="1" t="s">
        <v>168</v>
      </c>
    </row>
    <row r="123" spans="1:5" ht="12.75" customHeight="1" x14ac:dyDescent="0.2">
      <c r="A123" s="238" t="s">
        <v>23</v>
      </c>
      <c r="B123" s="239"/>
      <c r="C123" s="240">
        <f>C125</f>
        <v>27500</v>
      </c>
      <c r="D123" s="240">
        <f>D125</f>
        <v>9489.630000000001</v>
      </c>
      <c r="E123" s="3"/>
    </row>
    <row r="124" spans="1:5" ht="27" customHeight="1" x14ac:dyDescent="0.2">
      <c r="A124" s="229" t="s">
        <v>29</v>
      </c>
      <c r="B124" s="230"/>
      <c r="C124" s="241"/>
      <c r="D124" s="241"/>
      <c r="E124" s="7"/>
    </row>
    <row r="125" spans="1:5" ht="15" customHeight="1" x14ac:dyDescent="0.2">
      <c r="A125" s="258" t="s">
        <v>11</v>
      </c>
      <c r="B125" s="234"/>
      <c r="C125" s="91">
        <f>27500</f>
        <v>27500</v>
      </c>
      <c r="D125" s="86">
        <f>SUM(D126:D129)</f>
        <v>9489.630000000001</v>
      </c>
      <c r="E125" s="1"/>
    </row>
    <row r="126" spans="1:5" ht="26.25" hidden="1" customHeight="1" x14ac:dyDescent="0.2">
      <c r="A126" s="259"/>
      <c r="B126" s="235"/>
      <c r="C126" s="91"/>
      <c r="D126" s="98">
        <v>0</v>
      </c>
      <c r="E126" s="1" t="s">
        <v>158</v>
      </c>
    </row>
    <row r="127" spans="1:5" ht="26.25" customHeight="1" x14ac:dyDescent="0.2">
      <c r="A127" s="259"/>
      <c r="B127" s="235"/>
      <c r="C127" s="197"/>
      <c r="D127" s="86">
        <v>7849.55</v>
      </c>
      <c r="E127" s="1" t="s">
        <v>216</v>
      </c>
    </row>
    <row r="128" spans="1:5" ht="15" hidden="1" customHeight="1" x14ac:dyDescent="0.2">
      <c r="A128" s="259"/>
      <c r="B128" s="235"/>
      <c r="C128" s="198"/>
      <c r="D128" s="86">
        <v>0</v>
      </c>
      <c r="E128" s="1" t="s">
        <v>163</v>
      </c>
    </row>
    <row r="129" spans="1:5" ht="25.5" customHeight="1" x14ac:dyDescent="0.2">
      <c r="A129" s="259"/>
      <c r="B129" s="235"/>
      <c r="C129" s="199"/>
      <c r="D129" s="86">
        <v>1640.08</v>
      </c>
      <c r="E129" s="1" t="s">
        <v>168</v>
      </c>
    </row>
    <row r="130" spans="1:5" ht="12.75" customHeight="1" x14ac:dyDescent="0.2">
      <c r="A130" s="238" t="s">
        <v>23</v>
      </c>
      <c r="B130" s="239"/>
      <c r="C130" s="240">
        <f t="shared" ref="C130:D130" si="0">C132</f>
        <v>23360</v>
      </c>
      <c r="D130" s="240">
        <f t="shared" si="0"/>
        <v>14874.23</v>
      </c>
      <c r="E130" s="284" t="s">
        <v>32</v>
      </c>
    </row>
    <row r="131" spans="1:5" ht="12.75" customHeight="1" x14ac:dyDescent="0.2">
      <c r="A131" s="229" t="s">
        <v>30</v>
      </c>
      <c r="B131" s="230"/>
      <c r="C131" s="241"/>
      <c r="D131" s="241"/>
      <c r="E131" s="285"/>
    </row>
    <row r="132" spans="1:5" s="85" customFormat="1" ht="15" customHeight="1" x14ac:dyDescent="0.2">
      <c r="A132" s="205" t="s">
        <v>5</v>
      </c>
      <c r="B132" s="206"/>
      <c r="C132" s="83">
        <f>C133+C135+C136</f>
        <v>23360</v>
      </c>
      <c r="D132" s="83">
        <f>D133+D135+D136</f>
        <v>14874.23</v>
      </c>
      <c r="E132" s="84"/>
    </row>
    <row r="133" spans="1:5" ht="15" customHeight="1" x14ac:dyDescent="0.2">
      <c r="A133" s="209" t="s">
        <v>149</v>
      </c>
      <c r="B133" s="210"/>
      <c r="C133" s="213">
        <v>9274.43</v>
      </c>
      <c r="D133" s="242">
        <v>9274.43</v>
      </c>
      <c r="E133" s="99"/>
    </row>
    <row r="134" spans="1:5" ht="15" customHeight="1" x14ac:dyDescent="0.2">
      <c r="A134" s="211"/>
      <c r="B134" s="212"/>
      <c r="C134" s="214"/>
      <c r="D134" s="243"/>
      <c r="E134" s="100"/>
    </row>
    <row r="135" spans="1:5" ht="15" customHeight="1" x14ac:dyDescent="0.2">
      <c r="A135" s="209" t="s">
        <v>146</v>
      </c>
      <c r="B135" s="210"/>
      <c r="C135" s="131">
        <f>1594.28+79.29</f>
        <v>1673.57</v>
      </c>
      <c r="D135" s="86">
        <f>1594.28+79.29</f>
        <v>1673.57</v>
      </c>
      <c r="E135" s="88"/>
    </row>
    <row r="136" spans="1:5" ht="15" customHeight="1" x14ac:dyDescent="0.2">
      <c r="A136" s="188" t="s">
        <v>11</v>
      </c>
      <c r="B136" s="189"/>
      <c r="C136" s="168">
        <f>2712+1500+8200</f>
        <v>12412</v>
      </c>
      <c r="D136" s="146">
        <f>SUM(D137:D138)</f>
        <v>3926.2299999999996</v>
      </c>
      <c r="E136" s="92"/>
    </row>
    <row r="137" spans="1:5" ht="26.25" customHeight="1" x14ac:dyDescent="0.2">
      <c r="A137" s="190"/>
      <c r="B137" s="191"/>
      <c r="C137" s="203"/>
      <c r="D137" s="136">
        <v>2647.47</v>
      </c>
      <c r="E137" s="1" t="s">
        <v>217</v>
      </c>
    </row>
    <row r="138" spans="1:5" ht="15" customHeight="1" x14ac:dyDescent="0.2">
      <c r="A138" s="192"/>
      <c r="B138" s="193"/>
      <c r="C138" s="204"/>
      <c r="D138" s="146">
        <v>1278.76</v>
      </c>
      <c r="E138" s="1" t="s">
        <v>218</v>
      </c>
    </row>
    <row r="139" spans="1:5" ht="28.5" customHeight="1" x14ac:dyDescent="0.2">
      <c r="A139" s="238" t="s">
        <v>31</v>
      </c>
      <c r="B139" s="239"/>
      <c r="C139" s="240">
        <f>C141</f>
        <v>340640.67000000004</v>
      </c>
      <c r="D139" s="240">
        <f>D141</f>
        <v>213421.85</v>
      </c>
      <c r="E139" s="286" t="s">
        <v>33</v>
      </c>
    </row>
    <row r="140" spans="1:5" ht="12.75" customHeight="1" x14ac:dyDescent="0.2">
      <c r="A140" s="229" t="s">
        <v>60</v>
      </c>
      <c r="B140" s="230"/>
      <c r="C140" s="241"/>
      <c r="D140" s="241"/>
      <c r="E140" s="285"/>
    </row>
    <row r="141" spans="1:5" s="85" customFormat="1" ht="15" customHeight="1" x14ac:dyDescent="0.2">
      <c r="A141" s="205" t="s">
        <v>5</v>
      </c>
      <c r="B141" s="206"/>
      <c r="C141" s="83">
        <f>C142+C143+C144+C145</f>
        <v>340640.67000000004</v>
      </c>
      <c r="D141" s="83">
        <f>D142+D143+D144+D145</f>
        <v>213421.85</v>
      </c>
      <c r="E141" s="84"/>
    </row>
    <row r="142" spans="1:5" ht="31.5" customHeight="1" x14ac:dyDescent="0.2">
      <c r="A142" s="207" t="s">
        <v>150</v>
      </c>
      <c r="B142" s="208"/>
      <c r="C142" s="86">
        <f>33253.2+2746.8</f>
        <v>36000</v>
      </c>
      <c r="D142" s="86">
        <f>33253.2+2746.8</f>
        <v>36000</v>
      </c>
      <c r="E142" s="87"/>
    </row>
    <row r="143" spans="1:5" ht="15" customHeight="1" x14ac:dyDescent="0.2">
      <c r="A143" s="209" t="s">
        <v>149</v>
      </c>
      <c r="B143" s="210"/>
      <c r="C143" s="169">
        <v>39631</v>
      </c>
      <c r="D143" s="170">
        <v>21815.18</v>
      </c>
      <c r="E143" s="15" t="s">
        <v>222</v>
      </c>
    </row>
    <row r="144" spans="1:5" ht="15" customHeight="1" x14ac:dyDescent="0.2">
      <c r="A144" s="209" t="s">
        <v>146</v>
      </c>
      <c r="B144" s="208"/>
      <c r="C144" s="86">
        <f>3305+474</f>
        <v>3779</v>
      </c>
      <c r="D144" s="86">
        <f>1824.74+260.07</f>
        <v>2084.81</v>
      </c>
      <c r="E144" s="15" t="s">
        <v>222</v>
      </c>
    </row>
    <row r="145" spans="1:5" ht="15" customHeight="1" x14ac:dyDescent="0.2">
      <c r="A145" s="258" t="s">
        <v>11</v>
      </c>
      <c r="B145" s="234"/>
      <c r="C145" s="91">
        <f>6141.89+509.64+235127.45+19451.69</f>
        <v>261230.67</v>
      </c>
      <c r="D145" s="86">
        <f>SUM(D146:D146)</f>
        <v>153521.86000000002</v>
      </c>
      <c r="E145" s="92"/>
    </row>
    <row r="146" spans="1:5" ht="15" customHeight="1" x14ac:dyDescent="0.2">
      <c r="A146" s="259"/>
      <c r="B146" s="235"/>
      <c r="C146" s="91"/>
      <c r="D146" s="86">
        <f>141808.14+11713.72</f>
        <v>153521.86000000002</v>
      </c>
      <c r="E146" s="1" t="s">
        <v>219</v>
      </c>
    </row>
    <row r="147" spans="1:5" ht="28.5" customHeight="1" x14ac:dyDescent="0.2">
      <c r="A147" s="238" t="s">
        <v>31</v>
      </c>
      <c r="B147" s="239"/>
      <c r="C147" s="240">
        <f>C149</f>
        <v>20350</v>
      </c>
      <c r="D147" s="240">
        <f>D149</f>
        <v>19586</v>
      </c>
      <c r="E147" s="284" t="s">
        <v>34</v>
      </c>
    </row>
    <row r="148" spans="1:5" ht="12.75" customHeight="1" x14ac:dyDescent="0.2">
      <c r="A148" s="229" t="s">
        <v>60</v>
      </c>
      <c r="B148" s="230"/>
      <c r="C148" s="241"/>
      <c r="D148" s="241"/>
      <c r="E148" s="285"/>
    </row>
    <row r="149" spans="1:5" s="85" customFormat="1" ht="15" customHeight="1" x14ac:dyDescent="0.2">
      <c r="A149" s="205" t="s">
        <v>5</v>
      </c>
      <c r="B149" s="206"/>
      <c r="C149" s="83">
        <f>C150</f>
        <v>20350</v>
      </c>
      <c r="D149" s="83">
        <f>D150</f>
        <v>19586</v>
      </c>
      <c r="E149" s="4"/>
    </row>
    <row r="150" spans="1:5" ht="15" customHeight="1" x14ac:dyDescent="0.2">
      <c r="A150" s="258" t="s">
        <v>11</v>
      </c>
      <c r="B150" s="234"/>
      <c r="C150" s="91">
        <f>19379.3+970.7</f>
        <v>20350</v>
      </c>
      <c r="D150" s="86">
        <f>SUM(D151:D151)</f>
        <v>19586</v>
      </c>
      <c r="E150" s="1"/>
    </row>
    <row r="151" spans="1:5" ht="39.75" customHeight="1" x14ac:dyDescent="0.2">
      <c r="A151" s="259"/>
      <c r="B151" s="235"/>
      <c r="C151" s="91"/>
      <c r="D151" s="86">
        <f>18651.75+934.25</f>
        <v>19586</v>
      </c>
      <c r="E151" s="1" t="s">
        <v>220</v>
      </c>
    </row>
    <row r="152" spans="1:5" ht="12.75" customHeight="1" x14ac:dyDescent="0.2">
      <c r="A152" s="238" t="s">
        <v>35</v>
      </c>
      <c r="B152" s="239"/>
      <c r="C152" s="240">
        <f>C154</f>
        <v>986102.04999999993</v>
      </c>
      <c r="D152" s="240">
        <f>D154</f>
        <v>564531.43999999994</v>
      </c>
      <c r="E152" s="3"/>
    </row>
    <row r="153" spans="1:5" ht="12.75" customHeight="1" x14ac:dyDescent="0.2">
      <c r="A153" s="229" t="s">
        <v>36</v>
      </c>
      <c r="B153" s="230"/>
      <c r="C153" s="241"/>
      <c r="D153" s="241"/>
      <c r="E153" s="7"/>
    </row>
    <row r="154" spans="1:5" s="85" customFormat="1" ht="15" customHeight="1" x14ac:dyDescent="0.2">
      <c r="A154" s="205" t="s">
        <v>5</v>
      </c>
      <c r="B154" s="206"/>
      <c r="C154" s="83">
        <f>C155+C156+C158+C159+C165+C169</f>
        <v>986102.04999999993</v>
      </c>
      <c r="D154" s="83">
        <f>D155+D156+D158+D159+D165+D169</f>
        <v>564531.43999999994</v>
      </c>
      <c r="E154" s="4"/>
    </row>
    <row r="155" spans="1:5" ht="15" customHeight="1" x14ac:dyDescent="0.2">
      <c r="A155" s="207" t="s">
        <v>144</v>
      </c>
      <c r="B155" s="208"/>
      <c r="C155" s="86">
        <v>2800</v>
      </c>
      <c r="D155" s="86">
        <v>1139.58</v>
      </c>
      <c r="E155" s="5"/>
    </row>
    <row r="156" spans="1:5" ht="15" customHeight="1" x14ac:dyDescent="0.2">
      <c r="A156" s="209" t="s">
        <v>151</v>
      </c>
      <c r="B156" s="210"/>
      <c r="C156" s="213">
        <f>439718.16+33720.56+4220</f>
        <v>477658.72</v>
      </c>
      <c r="D156" s="242">
        <f>245005.61+31374.19+4220</f>
        <v>280599.8</v>
      </c>
      <c r="E156" s="15" t="s">
        <v>85</v>
      </c>
    </row>
    <row r="157" spans="1:5" ht="15" customHeight="1" x14ac:dyDescent="0.2">
      <c r="A157" s="211"/>
      <c r="B157" s="212"/>
      <c r="C157" s="214"/>
      <c r="D157" s="243"/>
      <c r="E157" s="16" t="s">
        <v>86</v>
      </c>
    </row>
    <row r="158" spans="1:5" ht="15" customHeight="1" x14ac:dyDescent="0.2">
      <c r="A158" s="209" t="s">
        <v>146</v>
      </c>
      <c r="B158" s="208"/>
      <c r="C158" s="86">
        <f>78712.03+11057.45</f>
        <v>89769.48</v>
      </c>
      <c r="D158" s="86">
        <f>40926.57+3887.68</f>
        <v>44814.25</v>
      </c>
      <c r="E158" s="6"/>
    </row>
    <row r="159" spans="1:5" ht="15" customHeight="1" x14ac:dyDescent="0.2">
      <c r="A159" s="89" t="s">
        <v>6</v>
      </c>
      <c r="B159" s="90"/>
      <c r="C159" s="91">
        <f>202500+4367.95</f>
        <v>206867.95</v>
      </c>
      <c r="D159" s="86">
        <f>SUM(D160:D164)</f>
        <v>132787.1</v>
      </c>
      <c r="E159" s="1"/>
    </row>
    <row r="160" spans="1:5" ht="15" customHeight="1" x14ac:dyDescent="0.2">
      <c r="A160" s="93" t="s">
        <v>24</v>
      </c>
      <c r="B160" s="94" t="s">
        <v>8</v>
      </c>
      <c r="C160" s="95" t="s">
        <v>7</v>
      </c>
      <c r="D160" s="86">
        <v>833.51</v>
      </c>
      <c r="E160" s="13" t="s">
        <v>100</v>
      </c>
    </row>
    <row r="161" spans="1:5" ht="15" customHeight="1" x14ac:dyDescent="0.2">
      <c r="A161" s="93"/>
      <c r="B161" s="94" t="s">
        <v>21</v>
      </c>
      <c r="C161" s="95" t="s">
        <v>7</v>
      </c>
      <c r="D161" s="86">
        <v>27298.18</v>
      </c>
      <c r="E161" s="19" t="s">
        <v>101</v>
      </c>
    </row>
    <row r="162" spans="1:5" ht="15" customHeight="1" x14ac:dyDescent="0.2">
      <c r="A162" s="93"/>
      <c r="B162" s="94" t="s">
        <v>26</v>
      </c>
      <c r="C162" s="95" t="s">
        <v>7</v>
      </c>
      <c r="D162" s="86">
        <v>97380.69</v>
      </c>
      <c r="E162" s="19" t="s">
        <v>89</v>
      </c>
    </row>
    <row r="163" spans="1:5" ht="15" customHeight="1" x14ac:dyDescent="0.2">
      <c r="A163" s="93"/>
      <c r="B163" s="94" t="s">
        <v>9</v>
      </c>
      <c r="C163" s="95" t="s">
        <v>7</v>
      </c>
      <c r="D163" s="86">
        <v>2906.77</v>
      </c>
      <c r="E163" s="19" t="s">
        <v>102</v>
      </c>
    </row>
    <row r="164" spans="1:5" ht="15" customHeight="1" x14ac:dyDescent="0.2">
      <c r="A164" s="97"/>
      <c r="B164" s="94" t="s">
        <v>10</v>
      </c>
      <c r="C164" s="128" t="s">
        <v>7</v>
      </c>
      <c r="D164" s="131">
        <v>4367.95</v>
      </c>
      <c r="E164" s="19" t="s">
        <v>102</v>
      </c>
    </row>
    <row r="165" spans="1:5" ht="15" customHeight="1" x14ac:dyDescent="0.2">
      <c r="A165" s="221" t="s">
        <v>200</v>
      </c>
      <c r="B165" s="232"/>
      <c r="C165" s="145">
        <f>14786.16+491.74</f>
        <v>15277.9</v>
      </c>
      <c r="D165" s="142">
        <f>14786.16+491.74</f>
        <v>15277.9</v>
      </c>
      <c r="E165" s="21" t="s">
        <v>207</v>
      </c>
    </row>
    <row r="166" spans="1:5" ht="15" customHeight="1" x14ac:dyDescent="0.2">
      <c r="A166" s="186" t="s">
        <v>205</v>
      </c>
      <c r="B166" s="187"/>
      <c r="C166" s="132"/>
      <c r="D166" s="133"/>
      <c r="E166" s="8" t="s">
        <v>208</v>
      </c>
    </row>
    <row r="167" spans="1:5" ht="15" customHeight="1" x14ac:dyDescent="0.2">
      <c r="A167" s="127"/>
      <c r="B167" s="125"/>
      <c r="C167" s="132"/>
      <c r="D167" s="133"/>
      <c r="E167" s="8" t="s">
        <v>209</v>
      </c>
    </row>
    <row r="168" spans="1:5" ht="15" customHeight="1" x14ac:dyDescent="0.2">
      <c r="A168" s="126"/>
      <c r="B168" s="130"/>
      <c r="C168" s="134"/>
      <c r="D168" s="135"/>
      <c r="E168" s="8" t="s">
        <v>204</v>
      </c>
    </row>
    <row r="169" spans="1:5" ht="15" customHeight="1" x14ac:dyDescent="0.2">
      <c r="A169" s="188" t="s">
        <v>11</v>
      </c>
      <c r="B169" s="189"/>
      <c r="C169" s="144">
        <f>19500+600+110753.31+1200+20692.02-4367.95+5800+1000+24031.36+1239+13272+500-491.74</f>
        <v>193728</v>
      </c>
      <c r="D169" s="129">
        <f>SUM(D170:D181)</f>
        <v>89912.81</v>
      </c>
      <c r="E169" s="1"/>
    </row>
    <row r="170" spans="1:5" ht="26.25" customHeight="1" x14ac:dyDescent="0.2">
      <c r="A170" s="190"/>
      <c r="B170" s="191"/>
      <c r="C170" s="200"/>
      <c r="D170" s="136">
        <f>6128.14-491.74</f>
        <v>5636.4000000000005</v>
      </c>
      <c r="E170" s="1" t="s">
        <v>211</v>
      </c>
    </row>
    <row r="171" spans="1:5" ht="15" customHeight="1" x14ac:dyDescent="0.2">
      <c r="A171" s="190"/>
      <c r="B171" s="191"/>
      <c r="C171" s="201"/>
      <c r="D171" s="146">
        <v>47758.11</v>
      </c>
      <c r="E171" s="1" t="s">
        <v>221</v>
      </c>
    </row>
    <row r="172" spans="1:5" ht="27" hidden="1" customHeight="1" x14ac:dyDescent="0.2">
      <c r="A172" s="190"/>
      <c r="B172" s="191"/>
      <c r="C172" s="201"/>
      <c r="D172" s="146">
        <v>0</v>
      </c>
      <c r="E172" s="1" t="s">
        <v>159</v>
      </c>
    </row>
    <row r="173" spans="1:5" ht="15" customHeight="1" x14ac:dyDescent="0.2">
      <c r="A173" s="192"/>
      <c r="B173" s="193"/>
      <c r="C173" s="202"/>
      <c r="D173" s="146">
        <v>34</v>
      </c>
      <c r="E173" s="1" t="s">
        <v>160</v>
      </c>
    </row>
    <row r="174" spans="1:5" ht="26.25" customHeight="1" x14ac:dyDescent="0.2">
      <c r="A174" s="215"/>
      <c r="B174" s="216"/>
      <c r="C174" s="200"/>
      <c r="D174" s="146">
        <f>9222.44-4367.95</f>
        <v>4854.4900000000007</v>
      </c>
      <c r="E174" s="1" t="s">
        <v>161</v>
      </c>
    </row>
    <row r="175" spans="1:5" ht="15" customHeight="1" x14ac:dyDescent="0.2">
      <c r="A175" s="217"/>
      <c r="B175" s="218"/>
      <c r="C175" s="201"/>
      <c r="D175" s="146">
        <v>2148.29</v>
      </c>
      <c r="E175" s="1" t="s">
        <v>162</v>
      </c>
    </row>
    <row r="176" spans="1:5" ht="15" hidden="1" customHeight="1" x14ac:dyDescent="0.2">
      <c r="A176" s="217"/>
      <c r="B176" s="218"/>
      <c r="C176" s="201"/>
      <c r="D176" s="146"/>
      <c r="E176" s="1" t="s">
        <v>163</v>
      </c>
    </row>
    <row r="177" spans="1:6" ht="15" customHeight="1" x14ac:dyDescent="0.2">
      <c r="A177" s="217"/>
      <c r="B177" s="218"/>
      <c r="C177" s="201"/>
      <c r="D177" s="148">
        <v>348</v>
      </c>
      <c r="E177" s="149" t="s">
        <v>164</v>
      </c>
    </row>
    <row r="178" spans="1:6" ht="15" customHeight="1" x14ac:dyDescent="0.2">
      <c r="A178" s="217"/>
      <c r="B178" s="218"/>
      <c r="C178" s="201"/>
      <c r="D178" s="150">
        <v>21023.52</v>
      </c>
      <c r="E178" s="151" t="s">
        <v>165</v>
      </c>
    </row>
    <row r="179" spans="1:6" ht="15" customHeight="1" x14ac:dyDescent="0.2">
      <c r="A179" s="217"/>
      <c r="B179" s="218"/>
      <c r="C179" s="201"/>
      <c r="D179" s="152">
        <v>1239</v>
      </c>
      <c r="E179" s="153" t="s">
        <v>166</v>
      </c>
    </row>
    <row r="180" spans="1:6" ht="25.5" customHeight="1" x14ac:dyDescent="0.2">
      <c r="A180" s="217"/>
      <c r="B180" s="218"/>
      <c r="C180" s="201"/>
      <c r="D180" s="152">
        <v>6636</v>
      </c>
      <c r="E180" s="153" t="s">
        <v>167</v>
      </c>
    </row>
    <row r="181" spans="1:6" ht="25.5" customHeight="1" x14ac:dyDescent="0.2">
      <c r="A181" s="219"/>
      <c r="B181" s="220"/>
      <c r="C181" s="202"/>
      <c r="D181" s="154">
        <v>235</v>
      </c>
      <c r="E181" s="155" t="s">
        <v>168</v>
      </c>
    </row>
    <row r="182" spans="1:6" ht="12.75" customHeight="1" x14ac:dyDescent="0.2">
      <c r="A182" s="238" t="s">
        <v>35</v>
      </c>
      <c r="B182" s="239"/>
      <c r="C182" s="240">
        <f>C184</f>
        <v>2100</v>
      </c>
      <c r="D182" s="240">
        <f>D184</f>
        <v>2100</v>
      </c>
      <c r="E182" s="81"/>
    </row>
    <row r="183" spans="1:6" ht="28.5" customHeight="1" x14ac:dyDescent="0.2">
      <c r="A183" s="229" t="s">
        <v>38</v>
      </c>
      <c r="B183" s="230"/>
      <c r="C183" s="241"/>
      <c r="D183" s="241"/>
      <c r="E183" s="82"/>
    </row>
    <row r="184" spans="1:6" s="85" customFormat="1" ht="15" customHeight="1" x14ac:dyDescent="0.2">
      <c r="A184" s="205" t="s">
        <v>5</v>
      </c>
      <c r="B184" s="206"/>
      <c r="C184" s="83">
        <f>C185</f>
        <v>2100</v>
      </c>
      <c r="D184" s="83">
        <f>D185</f>
        <v>2100</v>
      </c>
      <c r="E184" s="84"/>
    </row>
    <row r="185" spans="1:6" ht="15" customHeight="1" x14ac:dyDescent="0.2">
      <c r="A185" s="207" t="s">
        <v>152</v>
      </c>
      <c r="B185" s="208"/>
      <c r="C185" s="86">
        <v>2100</v>
      </c>
      <c r="D185" s="86">
        <v>2100</v>
      </c>
      <c r="E185" s="87"/>
    </row>
    <row r="186" spans="1:6" s="12" customFormat="1" ht="20.25" customHeight="1" x14ac:dyDescent="0.2">
      <c r="A186" s="274" t="s">
        <v>37</v>
      </c>
      <c r="B186" s="275"/>
      <c r="C186" s="9">
        <f>C152+C147+C139+C130+C123+C95+C67+C39+C9+C182</f>
        <v>6228227.7599999998</v>
      </c>
      <c r="D186" s="9">
        <f>D152+D147+D139+D130+D123+D95+D67+D39+D9+D182</f>
        <v>3436214.8</v>
      </c>
      <c r="E186" s="10"/>
      <c r="F186" s="11"/>
    </row>
    <row r="187" spans="1:6" ht="15" customHeight="1" x14ac:dyDescent="0.2">
      <c r="A187" s="250" t="s">
        <v>12</v>
      </c>
      <c r="B187" s="251"/>
      <c r="C187" s="252"/>
      <c r="D187" s="253"/>
      <c r="E187" s="101"/>
    </row>
    <row r="188" spans="1:6" ht="15" customHeight="1" x14ac:dyDescent="0.2">
      <c r="A188" s="244" t="s">
        <v>153</v>
      </c>
      <c r="B188" s="245"/>
      <c r="C188" s="267" t="s">
        <v>47</v>
      </c>
      <c r="D188" s="268"/>
      <c r="E188" s="102" t="s">
        <v>39</v>
      </c>
    </row>
    <row r="189" spans="1:6" ht="15" customHeight="1" x14ac:dyDescent="0.2">
      <c r="A189" s="282"/>
      <c r="B189" s="283"/>
      <c r="C189" s="267" t="s">
        <v>49</v>
      </c>
      <c r="D189" s="268"/>
      <c r="E189" s="102" t="s">
        <v>40</v>
      </c>
    </row>
    <row r="190" spans="1:6" ht="15" customHeight="1" x14ac:dyDescent="0.2">
      <c r="A190" s="282"/>
      <c r="B190" s="283"/>
      <c r="C190" s="267" t="s">
        <v>50</v>
      </c>
      <c r="D190" s="268"/>
      <c r="E190" s="102" t="s">
        <v>41</v>
      </c>
    </row>
    <row r="191" spans="1:6" ht="15" customHeight="1" x14ac:dyDescent="0.2">
      <c r="A191" s="282"/>
      <c r="B191" s="283"/>
      <c r="C191" s="267" t="s">
        <v>51</v>
      </c>
      <c r="D191" s="268"/>
      <c r="E191" s="102" t="s">
        <v>42</v>
      </c>
    </row>
    <row r="192" spans="1:6" ht="15" customHeight="1" x14ac:dyDescent="0.2">
      <c r="A192" s="282"/>
      <c r="B192" s="283"/>
      <c r="C192" s="267" t="s">
        <v>52</v>
      </c>
      <c r="D192" s="268"/>
      <c r="E192" s="96" t="s">
        <v>43</v>
      </c>
    </row>
    <row r="193" spans="1:5" ht="15" customHeight="1" x14ac:dyDescent="0.2">
      <c r="A193" s="282"/>
      <c r="B193" s="283"/>
      <c r="C193" s="267" t="s">
        <v>53</v>
      </c>
      <c r="D193" s="268"/>
      <c r="E193" s="102" t="s">
        <v>44</v>
      </c>
    </row>
    <row r="194" spans="1:5" ht="15" customHeight="1" x14ac:dyDescent="0.2">
      <c r="A194" s="282"/>
      <c r="B194" s="283"/>
      <c r="C194" s="267" t="s">
        <v>54</v>
      </c>
      <c r="D194" s="268"/>
      <c r="E194" s="102" t="s">
        <v>45</v>
      </c>
    </row>
    <row r="195" spans="1:5" ht="15" customHeight="1" x14ac:dyDescent="0.2">
      <c r="A195" s="282"/>
      <c r="B195" s="283"/>
      <c r="C195" s="280" t="s">
        <v>48</v>
      </c>
      <c r="D195" s="281"/>
      <c r="E195" s="96" t="s">
        <v>46</v>
      </c>
    </row>
    <row r="196" spans="1:5" ht="18" customHeight="1" x14ac:dyDescent="0.2">
      <c r="A196" s="273" t="s">
        <v>55</v>
      </c>
      <c r="B196" s="273"/>
      <c r="C196" s="273"/>
      <c r="D196" s="273"/>
      <c r="E196" s="273"/>
    </row>
    <row r="197" spans="1:5" ht="27.75" customHeight="1" x14ac:dyDescent="0.2">
      <c r="A197" s="103" t="s">
        <v>154</v>
      </c>
      <c r="B197" s="269" t="s">
        <v>57</v>
      </c>
      <c r="C197" s="269"/>
      <c r="D197" s="269"/>
      <c r="E197" s="269"/>
    </row>
    <row r="198" spans="1:5" ht="30.75" customHeight="1" x14ac:dyDescent="0.2">
      <c r="A198" s="104" t="s">
        <v>13</v>
      </c>
      <c r="B198" s="269" t="s">
        <v>58</v>
      </c>
      <c r="C198" s="269"/>
      <c r="D198" s="269"/>
      <c r="E198" s="269"/>
    </row>
    <row r="199" spans="1:5" ht="15" customHeight="1" x14ac:dyDescent="0.2">
      <c r="A199" s="103" t="s">
        <v>155</v>
      </c>
      <c r="B199" s="276">
        <v>46547.63</v>
      </c>
      <c r="C199" s="276"/>
      <c r="D199" s="276"/>
      <c r="E199" s="276"/>
    </row>
    <row r="200" spans="1:5" ht="30" customHeight="1" x14ac:dyDescent="0.2">
      <c r="A200" s="103" t="s">
        <v>156</v>
      </c>
      <c r="B200" s="269" t="s">
        <v>59</v>
      </c>
      <c r="C200" s="269"/>
      <c r="D200" s="269"/>
      <c r="E200" s="269"/>
    </row>
    <row r="201" spans="1:5" ht="45" customHeight="1" x14ac:dyDescent="0.2">
      <c r="A201" s="104" t="s">
        <v>14</v>
      </c>
      <c r="B201" s="269" t="s">
        <v>61</v>
      </c>
      <c r="C201" s="269"/>
      <c r="D201" s="269"/>
      <c r="E201" s="269"/>
    </row>
    <row r="202" spans="1:5" ht="30" customHeight="1" x14ac:dyDescent="0.2">
      <c r="A202" s="103" t="s">
        <v>157</v>
      </c>
      <c r="B202" s="269" t="s">
        <v>71</v>
      </c>
      <c r="C202" s="269"/>
      <c r="D202" s="269"/>
      <c r="E202" s="269"/>
    </row>
    <row r="203" spans="1:5" ht="18" customHeight="1" x14ac:dyDescent="0.2">
      <c r="A203" s="273" t="s">
        <v>62</v>
      </c>
      <c r="B203" s="273"/>
      <c r="C203" s="273"/>
      <c r="D203" s="273"/>
      <c r="E203" s="273"/>
    </row>
    <row r="204" spans="1:5" ht="27.75" customHeight="1" x14ac:dyDescent="0.2">
      <c r="A204" s="103" t="s">
        <v>154</v>
      </c>
      <c r="B204" s="269" t="s">
        <v>63</v>
      </c>
      <c r="C204" s="269"/>
      <c r="D204" s="269"/>
      <c r="E204" s="269"/>
    </row>
    <row r="205" spans="1:5" ht="59.25" customHeight="1" x14ac:dyDescent="0.2">
      <c r="A205" s="104" t="s">
        <v>13</v>
      </c>
      <c r="B205" s="270" t="s">
        <v>66</v>
      </c>
      <c r="C205" s="270"/>
      <c r="D205" s="270"/>
      <c r="E205" s="270"/>
    </row>
    <row r="206" spans="1:5" ht="15" customHeight="1" x14ac:dyDescent="0.2">
      <c r="A206" s="103" t="s">
        <v>155</v>
      </c>
      <c r="B206" s="271">
        <v>647112.5</v>
      </c>
      <c r="C206" s="271"/>
      <c r="D206" s="271"/>
      <c r="E206" s="271"/>
    </row>
    <row r="207" spans="1:5" ht="30" customHeight="1" x14ac:dyDescent="0.2">
      <c r="A207" s="103" t="s">
        <v>156</v>
      </c>
      <c r="B207" s="272" t="s">
        <v>72</v>
      </c>
      <c r="C207" s="272"/>
      <c r="D207" s="272"/>
      <c r="E207" s="272"/>
    </row>
    <row r="208" spans="1:5" ht="30" customHeight="1" x14ac:dyDescent="0.2">
      <c r="A208" s="104" t="s">
        <v>14</v>
      </c>
      <c r="B208" s="288" t="s">
        <v>64</v>
      </c>
      <c r="C208" s="288"/>
      <c r="D208" s="288"/>
      <c r="E208" s="288"/>
    </row>
    <row r="209" spans="1:5" ht="45.75" customHeight="1" x14ac:dyDescent="0.2">
      <c r="A209" s="103" t="s">
        <v>157</v>
      </c>
      <c r="B209" s="287" t="s">
        <v>65</v>
      </c>
      <c r="C209" s="287"/>
      <c r="D209" s="287"/>
      <c r="E209" s="287"/>
    </row>
    <row r="210" spans="1:5" ht="18" customHeight="1" x14ac:dyDescent="0.2">
      <c r="A210" s="273" t="s">
        <v>67</v>
      </c>
      <c r="B210" s="273"/>
      <c r="C210" s="273"/>
      <c r="D210" s="273"/>
      <c r="E210" s="273"/>
    </row>
    <row r="211" spans="1:5" ht="27.75" customHeight="1" x14ac:dyDescent="0.2">
      <c r="A211" s="103" t="s">
        <v>154</v>
      </c>
      <c r="B211" s="269" t="s">
        <v>68</v>
      </c>
      <c r="C211" s="269"/>
      <c r="D211" s="269"/>
      <c r="E211" s="269"/>
    </row>
    <row r="212" spans="1:5" ht="30" customHeight="1" x14ac:dyDescent="0.2">
      <c r="A212" s="104" t="s">
        <v>13</v>
      </c>
      <c r="B212" s="270" t="s">
        <v>69</v>
      </c>
      <c r="C212" s="270"/>
      <c r="D212" s="270"/>
      <c r="E212" s="270"/>
    </row>
    <row r="213" spans="1:5" ht="15" customHeight="1" x14ac:dyDescent="0.2">
      <c r="A213" s="103" t="s">
        <v>155</v>
      </c>
      <c r="B213" s="271">
        <v>397487.5</v>
      </c>
      <c r="C213" s="271"/>
      <c r="D213" s="271"/>
      <c r="E213" s="271"/>
    </row>
    <row r="214" spans="1:5" ht="29.25" customHeight="1" x14ac:dyDescent="0.2">
      <c r="A214" s="103" t="s">
        <v>156</v>
      </c>
      <c r="B214" s="272" t="s">
        <v>73</v>
      </c>
      <c r="C214" s="272"/>
      <c r="D214" s="272"/>
      <c r="E214" s="272"/>
    </row>
    <row r="215" spans="1:5" ht="42.75" customHeight="1" x14ac:dyDescent="0.2">
      <c r="A215" s="104" t="s">
        <v>14</v>
      </c>
      <c r="B215" s="288" t="s">
        <v>70</v>
      </c>
      <c r="C215" s="288"/>
      <c r="D215" s="288"/>
      <c r="E215" s="288"/>
    </row>
    <row r="216" spans="1:5" ht="32.25" customHeight="1" x14ac:dyDescent="0.2">
      <c r="A216" s="103" t="s">
        <v>157</v>
      </c>
      <c r="B216" s="287" t="s">
        <v>74</v>
      </c>
      <c r="C216" s="287"/>
      <c r="D216" s="287"/>
      <c r="E216" s="287"/>
    </row>
    <row r="217" spans="1:5" ht="15" customHeight="1" x14ac:dyDescent="0.2">
      <c r="A217" s="277" t="s">
        <v>15</v>
      </c>
      <c r="B217" s="278"/>
      <c r="C217" s="278"/>
      <c r="D217" s="279"/>
      <c r="E217" s="105"/>
    </row>
    <row r="218" spans="1:5" ht="15" customHeight="1" x14ac:dyDescent="0.2">
      <c r="A218" s="106" t="s">
        <v>16</v>
      </c>
      <c r="B218" s="106" t="s">
        <v>56</v>
      </c>
      <c r="C218" s="263" t="s">
        <v>17</v>
      </c>
      <c r="D218" s="264"/>
      <c r="E218" s="92" t="s">
        <v>223</v>
      </c>
    </row>
    <row r="219" spans="1:5" ht="15" customHeight="1" x14ac:dyDescent="0.2">
      <c r="A219" s="102" t="s">
        <v>18</v>
      </c>
      <c r="B219" s="102">
        <v>62</v>
      </c>
      <c r="C219" s="265">
        <v>54.99</v>
      </c>
      <c r="D219" s="266"/>
      <c r="E219" s="92"/>
    </row>
    <row r="220" spans="1:5" ht="15" customHeight="1" x14ac:dyDescent="0.2">
      <c r="A220" s="102" t="s">
        <v>19</v>
      </c>
      <c r="B220" s="102">
        <v>8</v>
      </c>
      <c r="C220" s="265">
        <v>8</v>
      </c>
      <c r="D220" s="266"/>
      <c r="E220" s="92"/>
    </row>
    <row r="221" spans="1:5" ht="15" customHeight="1" x14ac:dyDescent="0.2">
      <c r="A221" s="102" t="s">
        <v>20</v>
      </c>
      <c r="B221" s="102">
        <v>22</v>
      </c>
      <c r="C221" s="265">
        <v>20.2</v>
      </c>
      <c r="D221" s="266"/>
      <c r="E221" s="92"/>
    </row>
    <row r="226" spans="2:5" x14ac:dyDescent="0.2">
      <c r="B226" s="73" t="s">
        <v>75</v>
      </c>
      <c r="D226" s="73" t="s">
        <v>77</v>
      </c>
      <c r="E226" s="72" t="s">
        <v>79</v>
      </c>
    </row>
    <row r="227" spans="2:5" x14ac:dyDescent="0.2">
      <c r="B227" s="73" t="s">
        <v>76</v>
      </c>
      <c r="D227" s="73" t="s">
        <v>78</v>
      </c>
      <c r="E227" s="72" t="s">
        <v>80</v>
      </c>
    </row>
  </sheetData>
  <mergeCells count="155">
    <mergeCell ref="B216:E216"/>
    <mergeCell ref="A210:E210"/>
    <mergeCell ref="B208:E208"/>
    <mergeCell ref="B209:E209"/>
    <mergeCell ref="B211:E211"/>
    <mergeCell ref="B212:E212"/>
    <mergeCell ref="A182:B182"/>
    <mergeCell ref="C182:C183"/>
    <mergeCell ref="D182:D183"/>
    <mergeCell ref="A183:B183"/>
    <mergeCell ref="A184:B184"/>
    <mergeCell ref="A185:B185"/>
    <mergeCell ref="B213:E213"/>
    <mergeCell ref="B214:E214"/>
    <mergeCell ref="B215:E215"/>
    <mergeCell ref="E130:E131"/>
    <mergeCell ref="E139:E140"/>
    <mergeCell ref="C147:C148"/>
    <mergeCell ref="D147:D148"/>
    <mergeCell ref="E147:E148"/>
    <mergeCell ref="A148:B148"/>
    <mergeCell ref="A144:B144"/>
    <mergeCell ref="A145:B146"/>
    <mergeCell ref="A136:B138"/>
    <mergeCell ref="A139:B139"/>
    <mergeCell ref="C139:C140"/>
    <mergeCell ref="D139:D140"/>
    <mergeCell ref="A140:B140"/>
    <mergeCell ref="A133:B134"/>
    <mergeCell ref="C133:C134"/>
    <mergeCell ref="D133:D134"/>
    <mergeCell ref="A135:B135"/>
    <mergeCell ref="C130:C131"/>
    <mergeCell ref="D130:D131"/>
    <mergeCell ref="A131:B131"/>
    <mergeCell ref="A132:B132"/>
    <mergeCell ref="C220:D220"/>
    <mergeCell ref="C221:D221"/>
    <mergeCell ref="B197:E197"/>
    <mergeCell ref="B198:E198"/>
    <mergeCell ref="B199:E199"/>
    <mergeCell ref="B200:E200"/>
    <mergeCell ref="B201:E201"/>
    <mergeCell ref="B202:E202"/>
    <mergeCell ref="A125:B129"/>
    <mergeCell ref="A130:B130"/>
    <mergeCell ref="A141:B141"/>
    <mergeCell ref="A142:B142"/>
    <mergeCell ref="A143:B143"/>
    <mergeCell ref="A149:B149"/>
    <mergeCell ref="A217:D217"/>
    <mergeCell ref="A196:E196"/>
    <mergeCell ref="C193:D193"/>
    <mergeCell ref="C194:D194"/>
    <mergeCell ref="C195:D195"/>
    <mergeCell ref="A188:B195"/>
    <mergeCell ref="C190:D190"/>
    <mergeCell ref="C191:D191"/>
    <mergeCell ref="C192:D192"/>
    <mergeCell ref="C189:D189"/>
    <mergeCell ref="C218:D218"/>
    <mergeCell ref="C219:D219"/>
    <mergeCell ref="D123:D124"/>
    <mergeCell ref="A124:B124"/>
    <mergeCell ref="C188:D188"/>
    <mergeCell ref="A147:B147"/>
    <mergeCell ref="A156:B157"/>
    <mergeCell ref="C156:C157"/>
    <mergeCell ref="D156:D157"/>
    <mergeCell ref="A158:B158"/>
    <mergeCell ref="A165:B165"/>
    <mergeCell ref="A150:B151"/>
    <mergeCell ref="A152:B152"/>
    <mergeCell ref="C152:C153"/>
    <mergeCell ref="D152:D153"/>
    <mergeCell ref="A153:B153"/>
    <mergeCell ref="A154:B154"/>
    <mergeCell ref="A155:B155"/>
    <mergeCell ref="B204:E204"/>
    <mergeCell ref="B205:E205"/>
    <mergeCell ref="B206:E206"/>
    <mergeCell ref="B207:E207"/>
    <mergeCell ref="A203:E203"/>
    <mergeCell ref="A186:B186"/>
    <mergeCell ref="A15:B15"/>
    <mergeCell ref="A22:B22"/>
    <mergeCell ref="A187:B187"/>
    <mergeCell ref="C187:D187"/>
    <mergeCell ref="A97:B97"/>
    <mergeCell ref="A98:B98"/>
    <mergeCell ref="A99:B100"/>
    <mergeCell ref="C99:C100"/>
    <mergeCell ref="D99:D100"/>
    <mergeCell ref="A101:B101"/>
    <mergeCell ref="A108:B108"/>
    <mergeCell ref="A112:B122"/>
    <mergeCell ref="A123:B123"/>
    <mergeCell ref="C123:C124"/>
    <mergeCell ref="A39:B39"/>
    <mergeCell ref="C39:C40"/>
    <mergeCell ref="D39:D40"/>
    <mergeCell ref="A40:B40"/>
    <mergeCell ref="A67:B67"/>
    <mergeCell ref="D43:D44"/>
    <mergeCell ref="A45:B45"/>
    <mergeCell ref="A52:B52"/>
    <mergeCell ref="A56:B66"/>
    <mergeCell ref="A69:B69"/>
    <mergeCell ref="A5:E5"/>
    <mergeCell ref="A6:E6"/>
    <mergeCell ref="A13:B14"/>
    <mergeCell ref="C13:C14"/>
    <mergeCell ref="D13:D14"/>
    <mergeCell ref="A10:B10"/>
    <mergeCell ref="C9:C10"/>
    <mergeCell ref="D9:D10"/>
    <mergeCell ref="A8:B8"/>
    <mergeCell ref="A9:B9"/>
    <mergeCell ref="A11:B11"/>
    <mergeCell ref="A12:B12"/>
    <mergeCell ref="A169:B173"/>
    <mergeCell ref="C170:C173"/>
    <mergeCell ref="A174:B181"/>
    <mergeCell ref="C174:C181"/>
    <mergeCell ref="A71:B72"/>
    <mergeCell ref="C71:C72"/>
    <mergeCell ref="D71:D72"/>
    <mergeCell ref="A68:B68"/>
    <mergeCell ref="A70:B70"/>
    <mergeCell ref="A73:B73"/>
    <mergeCell ref="A80:B80"/>
    <mergeCell ref="A84:B94"/>
    <mergeCell ref="A95:B95"/>
    <mergeCell ref="C95:C96"/>
    <mergeCell ref="D95:D96"/>
    <mergeCell ref="A96:B96"/>
    <mergeCell ref="C67:C68"/>
    <mergeCell ref="D67:D68"/>
    <mergeCell ref="A23:B23"/>
    <mergeCell ref="A53:B53"/>
    <mergeCell ref="A81:B81"/>
    <mergeCell ref="A109:B109"/>
    <mergeCell ref="A166:B166"/>
    <mergeCell ref="A27:B36"/>
    <mergeCell ref="C28:C36"/>
    <mergeCell ref="C37:C38"/>
    <mergeCell ref="C57:C66"/>
    <mergeCell ref="C85:C94"/>
    <mergeCell ref="C113:C122"/>
    <mergeCell ref="C127:C129"/>
    <mergeCell ref="C137:C138"/>
    <mergeCell ref="A41:B41"/>
    <mergeCell ref="A42:B42"/>
    <mergeCell ref="A43:B44"/>
    <mergeCell ref="C43:C44"/>
  </mergeCells>
  <printOptions horizontalCentered="1"/>
  <pageMargins left="0.35433070866141736" right="0.35433070866141736" top="0.62992125984251968" bottom="0.55118110236220474" header="0.31496062992125984" footer="0.31496062992125984"/>
  <pageSetup paperSize="9" scale="85" orientation="landscape" verticalDpi="0" r:id="rId1"/>
  <headerFooter>
    <oddFooter>&amp;R &amp;P</oddFooter>
  </headerFooter>
  <rowBreaks count="6" manualBreakCount="6">
    <brk id="36" max="4" man="1"/>
    <brk id="72" max="4" man="1"/>
    <brk id="107" max="4" man="1"/>
    <brk id="138" max="4" man="1"/>
    <brk id="173" max="4" man="1"/>
    <brk id="20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zoomScaleNormal="100" workbookViewId="0">
      <selection activeCell="D22" sqref="D22"/>
    </sheetView>
  </sheetViews>
  <sheetFormatPr defaultRowHeight="14.25" x14ac:dyDescent="0.2"/>
  <cols>
    <col min="1" max="1" width="7.6640625" style="49" customWidth="1"/>
    <col min="2" max="2" width="10.6640625" style="49" customWidth="1"/>
    <col min="3" max="3" width="7.1640625" style="49" customWidth="1"/>
    <col min="4" max="4" width="77.83203125" style="50" customWidth="1"/>
    <col min="5" max="5" width="15.5" style="51" customWidth="1"/>
    <col min="6" max="6" width="15.83203125" style="51" customWidth="1"/>
    <col min="7" max="7" width="14.6640625" style="53" customWidth="1"/>
    <col min="8" max="256" width="9.33203125" style="52"/>
    <col min="257" max="257" width="7.5" style="52" customWidth="1"/>
    <col min="258" max="258" width="10.83203125" style="52" customWidth="1"/>
    <col min="259" max="259" width="8.1640625" style="52" customWidth="1"/>
    <col min="260" max="260" width="83.83203125" style="52" customWidth="1"/>
    <col min="261" max="261" width="19" style="52" customWidth="1"/>
    <col min="262" max="262" width="20.83203125" style="52" customWidth="1"/>
    <col min="263" max="263" width="15.5" style="52" customWidth="1"/>
    <col min="264" max="512" width="9.33203125" style="52"/>
    <col min="513" max="513" width="7.5" style="52" customWidth="1"/>
    <col min="514" max="514" width="10.83203125" style="52" customWidth="1"/>
    <col min="515" max="515" width="8.1640625" style="52" customWidth="1"/>
    <col min="516" max="516" width="83.83203125" style="52" customWidth="1"/>
    <col min="517" max="517" width="19" style="52" customWidth="1"/>
    <col min="518" max="518" width="20.83203125" style="52" customWidth="1"/>
    <col min="519" max="519" width="15.5" style="52" customWidth="1"/>
    <col min="520" max="768" width="9.33203125" style="52"/>
    <col min="769" max="769" width="7.5" style="52" customWidth="1"/>
    <col min="770" max="770" width="10.83203125" style="52" customWidth="1"/>
    <col min="771" max="771" width="8.1640625" style="52" customWidth="1"/>
    <col min="772" max="772" width="83.83203125" style="52" customWidth="1"/>
    <col min="773" max="773" width="19" style="52" customWidth="1"/>
    <col min="774" max="774" width="20.83203125" style="52" customWidth="1"/>
    <col min="775" max="775" width="15.5" style="52" customWidth="1"/>
    <col min="776" max="1024" width="9.33203125" style="52"/>
    <col min="1025" max="1025" width="7.5" style="52" customWidth="1"/>
    <col min="1026" max="1026" width="10.83203125" style="52" customWidth="1"/>
    <col min="1027" max="1027" width="8.1640625" style="52" customWidth="1"/>
    <col min="1028" max="1028" width="83.83203125" style="52" customWidth="1"/>
    <col min="1029" max="1029" width="19" style="52" customWidth="1"/>
    <col min="1030" max="1030" width="20.83203125" style="52" customWidth="1"/>
    <col min="1031" max="1031" width="15.5" style="52" customWidth="1"/>
    <col min="1032" max="1280" width="9.33203125" style="52"/>
    <col min="1281" max="1281" width="7.5" style="52" customWidth="1"/>
    <col min="1282" max="1282" width="10.83203125" style="52" customWidth="1"/>
    <col min="1283" max="1283" width="8.1640625" style="52" customWidth="1"/>
    <col min="1284" max="1284" width="83.83203125" style="52" customWidth="1"/>
    <col min="1285" max="1285" width="19" style="52" customWidth="1"/>
    <col min="1286" max="1286" width="20.83203125" style="52" customWidth="1"/>
    <col min="1287" max="1287" width="15.5" style="52" customWidth="1"/>
    <col min="1288" max="1536" width="9.33203125" style="52"/>
    <col min="1537" max="1537" width="7.5" style="52" customWidth="1"/>
    <col min="1538" max="1538" width="10.83203125" style="52" customWidth="1"/>
    <col min="1539" max="1539" width="8.1640625" style="52" customWidth="1"/>
    <col min="1540" max="1540" width="83.83203125" style="52" customWidth="1"/>
    <col min="1541" max="1541" width="19" style="52" customWidth="1"/>
    <col min="1542" max="1542" width="20.83203125" style="52" customWidth="1"/>
    <col min="1543" max="1543" width="15.5" style="52" customWidth="1"/>
    <col min="1544" max="1792" width="9.33203125" style="52"/>
    <col min="1793" max="1793" width="7.5" style="52" customWidth="1"/>
    <col min="1794" max="1794" width="10.83203125" style="52" customWidth="1"/>
    <col min="1795" max="1795" width="8.1640625" style="52" customWidth="1"/>
    <col min="1796" max="1796" width="83.83203125" style="52" customWidth="1"/>
    <col min="1797" max="1797" width="19" style="52" customWidth="1"/>
    <col min="1798" max="1798" width="20.83203125" style="52" customWidth="1"/>
    <col min="1799" max="1799" width="15.5" style="52" customWidth="1"/>
    <col min="1800" max="2048" width="9.33203125" style="52"/>
    <col min="2049" max="2049" width="7.5" style="52" customWidth="1"/>
    <col min="2050" max="2050" width="10.83203125" style="52" customWidth="1"/>
    <col min="2051" max="2051" width="8.1640625" style="52" customWidth="1"/>
    <col min="2052" max="2052" width="83.83203125" style="52" customWidth="1"/>
    <col min="2053" max="2053" width="19" style="52" customWidth="1"/>
    <col min="2054" max="2054" width="20.83203125" style="52" customWidth="1"/>
    <col min="2055" max="2055" width="15.5" style="52" customWidth="1"/>
    <col min="2056" max="2304" width="9.33203125" style="52"/>
    <col min="2305" max="2305" width="7.5" style="52" customWidth="1"/>
    <col min="2306" max="2306" width="10.83203125" style="52" customWidth="1"/>
    <col min="2307" max="2307" width="8.1640625" style="52" customWidth="1"/>
    <col min="2308" max="2308" width="83.83203125" style="52" customWidth="1"/>
    <col min="2309" max="2309" width="19" style="52" customWidth="1"/>
    <col min="2310" max="2310" width="20.83203125" style="52" customWidth="1"/>
    <col min="2311" max="2311" width="15.5" style="52" customWidth="1"/>
    <col min="2312" max="2560" width="9.33203125" style="52"/>
    <col min="2561" max="2561" width="7.5" style="52" customWidth="1"/>
    <col min="2562" max="2562" width="10.83203125" style="52" customWidth="1"/>
    <col min="2563" max="2563" width="8.1640625" style="52" customWidth="1"/>
    <col min="2564" max="2564" width="83.83203125" style="52" customWidth="1"/>
    <col min="2565" max="2565" width="19" style="52" customWidth="1"/>
    <col min="2566" max="2566" width="20.83203125" style="52" customWidth="1"/>
    <col min="2567" max="2567" width="15.5" style="52" customWidth="1"/>
    <col min="2568" max="2816" width="9.33203125" style="52"/>
    <col min="2817" max="2817" width="7.5" style="52" customWidth="1"/>
    <col min="2818" max="2818" width="10.83203125" style="52" customWidth="1"/>
    <col min="2819" max="2819" width="8.1640625" style="52" customWidth="1"/>
    <col min="2820" max="2820" width="83.83203125" style="52" customWidth="1"/>
    <col min="2821" max="2821" width="19" style="52" customWidth="1"/>
    <col min="2822" max="2822" width="20.83203125" style="52" customWidth="1"/>
    <col min="2823" max="2823" width="15.5" style="52" customWidth="1"/>
    <col min="2824" max="3072" width="9.33203125" style="52"/>
    <col min="3073" max="3073" width="7.5" style="52" customWidth="1"/>
    <col min="3074" max="3074" width="10.83203125" style="52" customWidth="1"/>
    <col min="3075" max="3075" width="8.1640625" style="52" customWidth="1"/>
    <col min="3076" max="3076" width="83.83203125" style="52" customWidth="1"/>
    <col min="3077" max="3077" width="19" style="52" customWidth="1"/>
    <col min="3078" max="3078" width="20.83203125" style="52" customWidth="1"/>
    <col min="3079" max="3079" width="15.5" style="52" customWidth="1"/>
    <col min="3080" max="3328" width="9.33203125" style="52"/>
    <col min="3329" max="3329" width="7.5" style="52" customWidth="1"/>
    <col min="3330" max="3330" width="10.83203125" style="52" customWidth="1"/>
    <col min="3331" max="3331" width="8.1640625" style="52" customWidth="1"/>
    <col min="3332" max="3332" width="83.83203125" style="52" customWidth="1"/>
    <col min="3333" max="3333" width="19" style="52" customWidth="1"/>
    <col min="3334" max="3334" width="20.83203125" style="52" customWidth="1"/>
    <col min="3335" max="3335" width="15.5" style="52" customWidth="1"/>
    <col min="3336" max="3584" width="9.33203125" style="52"/>
    <col min="3585" max="3585" width="7.5" style="52" customWidth="1"/>
    <col min="3586" max="3586" width="10.83203125" style="52" customWidth="1"/>
    <col min="3587" max="3587" width="8.1640625" style="52" customWidth="1"/>
    <col min="3588" max="3588" width="83.83203125" style="52" customWidth="1"/>
    <col min="3589" max="3589" width="19" style="52" customWidth="1"/>
    <col min="3590" max="3590" width="20.83203125" style="52" customWidth="1"/>
    <col min="3591" max="3591" width="15.5" style="52" customWidth="1"/>
    <col min="3592" max="3840" width="9.33203125" style="52"/>
    <col min="3841" max="3841" width="7.5" style="52" customWidth="1"/>
    <col min="3842" max="3842" width="10.83203125" style="52" customWidth="1"/>
    <col min="3843" max="3843" width="8.1640625" style="52" customWidth="1"/>
    <col min="3844" max="3844" width="83.83203125" style="52" customWidth="1"/>
    <col min="3845" max="3845" width="19" style="52" customWidth="1"/>
    <col min="3846" max="3846" width="20.83203125" style="52" customWidth="1"/>
    <col min="3847" max="3847" width="15.5" style="52" customWidth="1"/>
    <col min="3848" max="4096" width="9.33203125" style="52"/>
    <col min="4097" max="4097" width="7.5" style="52" customWidth="1"/>
    <col min="4098" max="4098" width="10.83203125" style="52" customWidth="1"/>
    <col min="4099" max="4099" width="8.1640625" style="52" customWidth="1"/>
    <col min="4100" max="4100" width="83.83203125" style="52" customWidth="1"/>
    <col min="4101" max="4101" width="19" style="52" customWidth="1"/>
    <col min="4102" max="4102" width="20.83203125" style="52" customWidth="1"/>
    <col min="4103" max="4103" width="15.5" style="52" customWidth="1"/>
    <col min="4104" max="4352" width="9.33203125" style="52"/>
    <col min="4353" max="4353" width="7.5" style="52" customWidth="1"/>
    <col min="4354" max="4354" width="10.83203125" style="52" customWidth="1"/>
    <col min="4355" max="4355" width="8.1640625" style="52" customWidth="1"/>
    <col min="4356" max="4356" width="83.83203125" style="52" customWidth="1"/>
    <col min="4357" max="4357" width="19" style="52" customWidth="1"/>
    <col min="4358" max="4358" width="20.83203125" style="52" customWidth="1"/>
    <col min="4359" max="4359" width="15.5" style="52" customWidth="1"/>
    <col min="4360" max="4608" width="9.33203125" style="52"/>
    <col min="4609" max="4609" width="7.5" style="52" customWidth="1"/>
    <col min="4610" max="4610" width="10.83203125" style="52" customWidth="1"/>
    <col min="4611" max="4611" width="8.1640625" style="52" customWidth="1"/>
    <col min="4612" max="4612" width="83.83203125" style="52" customWidth="1"/>
    <col min="4613" max="4613" width="19" style="52" customWidth="1"/>
    <col min="4614" max="4614" width="20.83203125" style="52" customWidth="1"/>
    <col min="4615" max="4615" width="15.5" style="52" customWidth="1"/>
    <col min="4616" max="4864" width="9.33203125" style="52"/>
    <col min="4865" max="4865" width="7.5" style="52" customWidth="1"/>
    <col min="4866" max="4866" width="10.83203125" style="52" customWidth="1"/>
    <col min="4867" max="4867" width="8.1640625" style="52" customWidth="1"/>
    <col min="4868" max="4868" width="83.83203125" style="52" customWidth="1"/>
    <col min="4869" max="4869" width="19" style="52" customWidth="1"/>
    <col min="4870" max="4870" width="20.83203125" style="52" customWidth="1"/>
    <col min="4871" max="4871" width="15.5" style="52" customWidth="1"/>
    <col min="4872" max="5120" width="9.33203125" style="52"/>
    <col min="5121" max="5121" width="7.5" style="52" customWidth="1"/>
    <col min="5122" max="5122" width="10.83203125" style="52" customWidth="1"/>
    <col min="5123" max="5123" width="8.1640625" style="52" customWidth="1"/>
    <col min="5124" max="5124" width="83.83203125" style="52" customWidth="1"/>
    <col min="5125" max="5125" width="19" style="52" customWidth="1"/>
    <col min="5126" max="5126" width="20.83203125" style="52" customWidth="1"/>
    <col min="5127" max="5127" width="15.5" style="52" customWidth="1"/>
    <col min="5128" max="5376" width="9.33203125" style="52"/>
    <col min="5377" max="5377" width="7.5" style="52" customWidth="1"/>
    <col min="5378" max="5378" width="10.83203125" style="52" customWidth="1"/>
    <col min="5379" max="5379" width="8.1640625" style="52" customWidth="1"/>
    <col min="5380" max="5380" width="83.83203125" style="52" customWidth="1"/>
    <col min="5381" max="5381" width="19" style="52" customWidth="1"/>
    <col min="5382" max="5382" width="20.83203125" style="52" customWidth="1"/>
    <col min="5383" max="5383" width="15.5" style="52" customWidth="1"/>
    <col min="5384" max="5632" width="9.33203125" style="52"/>
    <col min="5633" max="5633" width="7.5" style="52" customWidth="1"/>
    <col min="5634" max="5634" width="10.83203125" style="52" customWidth="1"/>
    <col min="5635" max="5635" width="8.1640625" style="52" customWidth="1"/>
    <col min="5636" max="5636" width="83.83203125" style="52" customWidth="1"/>
    <col min="5637" max="5637" width="19" style="52" customWidth="1"/>
    <col min="5638" max="5638" width="20.83203125" style="52" customWidth="1"/>
    <col min="5639" max="5639" width="15.5" style="52" customWidth="1"/>
    <col min="5640" max="5888" width="9.33203125" style="52"/>
    <col min="5889" max="5889" width="7.5" style="52" customWidth="1"/>
    <col min="5890" max="5890" width="10.83203125" style="52" customWidth="1"/>
    <col min="5891" max="5891" width="8.1640625" style="52" customWidth="1"/>
    <col min="5892" max="5892" width="83.83203125" style="52" customWidth="1"/>
    <col min="5893" max="5893" width="19" style="52" customWidth="1"/>
    <col min="5894" max="5894" width="20.83203125" style="52" customWidth="1"/>
    <col min="5895" max="5895" width="15.5" style="52" customWidth="1"/>
    <col min="5896" max="6144" width="9.33203125" style="52"/>
    <col min="6145" max="6145" width="7.5" style="52" customWidth="1"/>
    <col min="6146" max="6146" width="10.83203125" style="52" customWidth="1"/>
    <col min="6147" max="6147" width="8.1640625" style="52" customWidth="1"/>
    <col min="6148" max="6148" width="83.83203125" style="52" customWidth="1"/>
    <col min="6149" max="6149" width="19" style="52" customWidth="1"/>
    <col min="6150" max="6150" width="20.83203125" style="52" customWidth="1"/>
    <col min="6151" max="6151" width="15.5" style="52" customWidth="1"/>
    <col min="6152" max="6400" width="9.33203125" style="52"/>
    <col min="6401" max="6401" width="7.5" style="52" customWidth="1"/>
    <col min="6402" max="6402" width="10.83203125" style="52" customWidth="1"/>
    <col min="6403" max="6403" width="8.1640625" style="52" customWidth="1"/>
    <col min="6404" max="6404" width="83.83203125" style="52" customWidth="1"/>
    <col min="6405" max="6405" width="19" style="52" customWidth="1"/>
    <col min="6406" max="6406" width="20.83203125" style="52" customWidth="1"/>
    <col min="6407" max="6407" width="15.5" style="52" customWidth="1"/>
    <col min="6408" max="6656" width="9.33203125" style="52"/>
    <col min="6657" max="6657" width="7.5" style="52" customWidth="1"/>
    <col min="6658" max="6658" width="10.83203125" style="52" customWidth="1"/>
    <col min="6659" max="6659" width="8.1640625" style="52" customWidth="1"/>
    <col min="6660" max="6660" width="83.83203125" style="52" customWidth="1"/>
    <col min="6661" max="6661" width="19" style="52" customWidth="1"/>
    <col min="6662" max="6662" width="20.83203125" style="52" customWidth="1"/>
    <col min="6663" max="6663" width="15.5" style="52" customWidth="1"/>
    <col min="6664" max="6912" width="9.33203125" style="52"/>
    <col min="6913" max="6913" width="7.5" style="52" customWidth="1"/>
    <col min="6914" max="6914" width="10.83203125" style="52" customWidth="1"/>
    <col min="6915" max="6915" width="8.1640625" style="52" customWidth="1"/>
    <col min="6916" max="6916" width="83.83203125" style="52" customWidth="1"/>
    <col min="6917" max="6917" width="19" style="52" customWidth="1"/>
    <col min="6918" max="6918" width="20.83203125" style="52" customWidth="1"/>
    <col min="6919" max="6919" width="15.5" style="52" customWidth="1"/>
    <col min="6920" max="7168" width="9.33203125" style="52"/>
    <col min="7169" max="7169" width="7.5" style="52" customWidth="1"/>
    <col min="7170" max="7170" width="10.83203125" style="52" customWidth="1"/>
    <col min="7171" max="7171" width="8.1640625" style="52" customWidth="1"/>
    <col min="7172" max="7172" width="83.83203125" style="52" customWidth="1"/>
    <col min="7173" max="7173" width="19" style="52" customWidth="1"/>
    <col min="7174" max="7174" width="20.83203125" style="52" customWidth="1"/>
    <col min="7175" max="7175" width="15.5" style="52" customWidth="1"/>
    <col min="7176" max="7424" width="9.33203125" style="52"/>
    <col min="7425" max="7425" width="7.5" style="52" customWidth="1"/>
    <col min="7426" max="7426" width="10.83203125" style="52" customWidth="1"/>
    <col min="7427" max="7427" width="8.1640625" style="52" customWidth="1"/>
    <col min="7428" max="7428" width="83.83203125" style="52" customWidth="1"/>
    <col min="7429" max="7429" width="19" style="52" customWidth="1"/>
    <col min="7430" max="7430" width="20.83203125" style="52" customWidth="1"/>
    <col min="7431" max="7431" width="15.5" style="52" customWidth="1"/>
    <col min="7432" max="7680" width="9.33203125" style="52"/>
    <col min="7681" max="7681" width="7.5" style="52" customWidth="1"/>
    <col min="7682" max="7682" width="10.83203125" style="52" customWidth="1"/>
    <col min="7683" max="7683" width="8.1640625" style="52" customWidth="1"/>
    <col min="7684" max="7684" width="83.83203125" style="52" customWidth="1"/>
    <col min="7685" max="7685" width="19" style="52" customWidth="1"/>
    <col min="7686" max="7686" width="20.83203125" style="52" customWidth="1"/>
    <col min="7687" max="7687" width="15.5" style="52" customWidth="1"/>
    <col min="7688" max="7936" width="9.33203125" style="52"/>
    <col min="7937" max="7937" width="7.5" style="52" customWidth="1"/>
    <col min="7938" max="7938" width="10.83203125" style="52" customWidth="1"/>
    <col min="7939" max="7939" width="8.1640625" style="52" customWidth="1"/>
    <col min="7940" max="7940" width="83.83203125" style="52" customWidth="1"/>
    <col min="7941" max="7941" width="19" style="52" customWidth="1"/>
    <col min="7942" max="7942" width="20.83203125" style="52" customWidth="1"/>
    <col min="7943" max="7943" width="15.5" style="52" customWidth="1"/>
    <col min="7944" max="8192" width="9.33203125" style="52"/>
    <col min="8193" max="8193" width="7.5" style="52" customWidth="1"/>
    <col min="8194" max="8194" width="10.83203125" style="52" customWidth="1"/>
    <col min="8195" max="8195" width="8.1640625" style="52" customWidth="1"/>
    <col min="8196" max="8196" width="83.83203125" style="52" customWidth="1"/>
    <col min="8197" max="8197" width="19" style="52" customWidth="1"/>
    <col min="8198" max="8198" width="20.83203125" style="52" customWidth="1"/>
    <col min="8199" max="8199" width="15.5" style="52" customWidth="1"/>
    <col min="8200" max="8448" width="9.33203125" style="52"/>
    <col min="8449" max="8449" width="7.5" style="52" customWidth="1"/>
    <col min="8450" max="8450" width="10.83203125" style="52" customWidth="1"/>
    <col min="8451" max="8451" width="8.1640625" style="52" customWidth="1"/>
    <col min="8452" max="8452" width="83.83203125" style="52" customWidth="1"/>
    <col min="8453" max="8453" width="19" style="52" customWidth="1"/>
    <col min="8454" max="8454" width="20.83203125" style="52" customWidth="1"/>
    <col min="8455" max="8455" width="15.5" style="52" customWidth="1"/>
    <col min="8456" max="8704" width="9.33203125" style="52"/>
    <col min="8705" max="8705" width="7.5" style="52" customWidth="1"/>
    <col min="8706" max="8706" width="10.83203125" style="52" customWidth="1"/>
    <col min="8707" max="8707" width="8.1640625" style="52" customWidth="1"/>
    <col min="8708" max="8708" width="83.83203125" style="52" customWidth="1"/>
    <col min="8709" max="8709" width="19" style="52" customWidth="1"/>
    <col min="8710" max="8710" width="20.83203125" style="52" customWidth="1"/>
    <col min="8711" max="8711" width="15.5" style="52" customWidth="1"/>
    <col min="8712" max="8960" width="9.33203125" style="52"/>
    <col min="8961" max="8961" width="7.5" style="52" customWidth="1"/>
    <col min="8962" max="8962" width="10.83203125" style="52" customWidth="1"/>
    <col min="8963" max="8963" width="8.1640625" style="52" customWidth="1"/>
    <col min="8964" max="8964" width="83.83203125" style="52" customWidth="1"/>
    <col min="8965" max="8965" width="19" style="52" customWidth="1"/>
    <col min="8966" max="8966" width="20.83203125" style="52" customWidth="1"/>
    <col min="8967" max="8967" width="15.5" style="52" customWidth="1"/>
    <col min="8968" max="9216" width="9.33203125" style="52"/>
    <col min="9217" max="9217" width="7.5" style="52" customWidth="1"/>
    <col min="9218" max="9218" width="10.83203125" style="52" customWidth="1"/>
    <col min="9219" max="9219" width="8.1640625" style="52" customWidth="1"/>
    <col min="9220" max="9220" width="83.83203125" style="52" customWidth="1"/>
    <col min="9221" max="9221" width="19" style="52" customWidth="1"/>
    <col min="9222" max="9222" width="20.83203125" style="52" customWidth="1"/>
    <col min="9223" max="9223" width="15.5" style="52" customWidth="1"/>
    <col min="9224" max="9472" width="9.33203125" style="52"/>
    <col min="9473" max="9473" width="7.5" style="52" customWidth="1"/>
    <col min="9474" max="9474" width="10.83203125" style="52" customWidth="1"/>
    <col min="9475" max="9475" width="8.1640625" style="52" customWidth="1"/>
    <col min="9476" max="9476" width="83.83203125" style="52" customWidth="1"/>
    <col min="9477" max="9477" width="19" style="52" customWidth="1"/>
    <col min="9478" max="9478" width="20.83203125" style="52" customWidth="1"/>
    <col min="9479" max="9479" width="15.5" style="52" customWidth="1"/>
    <col min="9480" max="9728" width="9.33203125" style="52"/>
    <col min="9729" max="9729" width="7.5" style="52" customWidth="1"/>
    <col min="9730" max="9730" width="10.83203125" style="52" customWidth="1"/>
    <col min="9731" max="9731" width="8.1640625" style="52" customWidth="1"/>
    <col min="9732" max="9732" width="83.83203125" style="52" customWidth="1"/>
    <col min="9733" max="9733" width="19" style="52" customWidth="1"/>
    <col min="9734" max="9734" width="20.83203125" style="52" customWidth="1"/>
    <col min="9735" max="9735" width="15.5" style="52" customWidth="1"/>
    <col min="9736" max="9984" width="9.33203125" style="52"/>
    <col min="9985" max="9985" width="7.5" style="52" customWidth="1"/>
    <col min="9986" max="9986" width="10.83203125" style="52" customWidth="1"/>
    <col min="9987" max="9987" width="8.1640625" style="52" customWidth="1"/>
    <col min="9988" max="9988" width="83.83203125" style="52" customWidth="1"/>
    <col min="9989" max="9989" width="19" style="52" customWidth="1"/>
    <col min="9990" max="9990" width="20.83203125" style="52" customWidth="1"/>
    <col min="9991" max="9991" width="15.5" style="52" customWidth="1"/>
    <col min="9992" max="10240" width="9.33203125" style="52"/>
    <col min="10241" max="10241" width="7.5" style="52" customWidth="1"/>
    <col min="10242" max="10242" width="10.83203125" style="52" customWidth="1"/>
    <col min="10243" max="10243" width="8.1640625" style="52" customWidth="1"/>
    <col min="10244" max="10244" width="83.83203125" style="52" customWidth="1"/>
    <col min="10245" max="10245" width="19" style="52" customWidth="1"/>
    <col min="10246" max="10246" width="20.83203125" style="52" customWidth="1"/>
    <col min="10247" max="10247" width="15.5" style="52" customWidth="1"/>
    <col min="10248" max="10496" width="9.33203125" style="52"/>
    <col min="10497" max="10497" width="7.5" style="52" customWidth="1"/>
    <col min="10498" max="10498" width="10.83203125" style="52" customWidth="1"/>
    <col min="10499" max="10499" width="8.1640625" style="52" customWidth="1"/>
    <col min="10500" max="10500" width="83.83203125" style="52" customWidth="1"/>
    <col min="10501" max="10501" width="19" style="52" customWidth="1"/>
    <col min="10502" max="10502" width="20.83203125" style="52" customWidth="1"/>
    <col min="10503" max="10503" width="15.5" style="52" customWidth="1"/>
    <col min="10504" max="10752" width="9.33203125" style="52"/>
    <col min="10753" max="10753" width="7.5" style="52" customWidth="1"/>
    <col min="10754" max="10754" width="10.83203125" style="52" customWidth="1"/>
    <col min="10755" max="10755" width="8.1640625" style="52" customWidth="1"/>
    <col min="10756" max="10756" width="83.83203125" style="52" customWidth="1"/>
    <col min="10757" max="10757" width="19" style="52" customWidth="1"/>
    <col min="10758" max="10758" width="20.83203125" style="52" customWidth="1"/>
    <col min="10759" max="10759" width="15.5" style="52" customWidth="1"/>
    <col min="10760" max="11008" width="9.33203125" style="52"/>
    <col min="11009" max="11009" width="7.5" style="52" customWidth="1"/>
    <col min="11010" max="11010" width="10.83203125" style="52" customWidth="1"/>
    <col min="11011" max="11011" width="8.1640625" style="52" customWidth="1"/>
    <col min="11012" max="11012" width="83.83203125" style="52" customWidth="1"/>
    <col min="11013" max="11013" width="19" style="52" customWidth="1"/>
    <col min="11014" max="11014" width="20.83203125" style="52" customWidth="1"/>
    <col min="11015" max="11015" width="15.5" style="52" customWidth="1"/>
    <col min="11016" max="11264" width="9.33203125" style="52"/>
    <col min="11265" max="11265" width="7.5" style="52" customWidth="1"/>
    <col min="11266" max="11266" width="10.83203125" style="52" customWidth="1"/>
    <col min="11267" max="11267" width="8.1640625" style="52" customWidth="1"/>
    <col min="11268" max="11268" width="83.83203125" style="52" customWidth="1"/>
    <col min="11269" max="11269" width="19" style="52" customWidth="1"/>
    <col min="11270" max="11270" width="20.83203125" style="52" customWidth="1"/>
    <col min="11271" max="11271" width="15.5" style="52" customWidth="1"/>
    <col min="11272" max="11520" width="9.33203125" style="52"/>
    <col min="11521" max="11521" width="7.5" style="52" customWidth="1"/>
    <col min="11522" max="11522" width="10.83203125" style="52" customWidth="1"/>
    <col min="11523" max="11523" width="8.1640625" style="52" customWidth="1"/>
    <col min="11524" max="11524" width="83.83203125" style="52" customWidth="1"/>
    <col min="11525" max="11525" width="19" style="52" customWidth="1"/>
    <col min="11526" max="11526" width="20.83203125" style="52" customWidth="1"/>
    <col min="11527" max="11527" width="15.5" style="52" customWidth="1"/>
    <col min="11528" max="11776" width="9.33203125" style="52"/>
    <col min="11777" max="11777" width="7.5" style="52" customWidth="1"/>
    <col min="11778" max="11778" width="10.83203125" style="52" customWidth="1"/>
    <col min="11779" max="11779" width="8.1640625" style="52" customWidth="1"/>
    <col min="11780" max="11780" width="83.83203125" style="52" customWidth="1"/>
    <col min="11781" max="11781" width="19" style="52" customWidth="1"/>
    <col min="11782" max="11782" width="20.83203125" style="52" customWidth="1"/>
    <col min="11783" max="11783" width="15.5" style="52" customWidth="1"/>
    <col min="11784" max="12032" width="9.33203125" style="52"/>
    <col min="12033" max="12033" width="7.5" style="52" customWidth="1"/>
    <col min="12034" max="12034" width="10.83203125" style="52" customWidth="1"/>
    <col min="12035" max="12035" width="8.1640625" style="52" customWidth="1"/>
    <col min="12036" max="12036" width="83.83203125" style="52" customWidth="1"/>
    <col min="12037" max="12037" width="19" style="52" customWidth="1"/>
    <col min="12038" max="12038" width="20.83203125" style="52" customWidth="1"/>
    <col min="12039" max="12039" width="15.5" style="52" customWidth="1"/>
    <col min="12040" max="12288" width="9.33203125" style="52"/>
    <col min="12289" max="12289" width="7.5" style="52" customWidth="1"/>
    <col min="12290" max="12290" width="10.83203125" style="52" customWidth="1"/>
    <col min="12291" max="12291" width="8.1640625" style="52" customWidth="1"/>
    <col min="12292" max="12292" width="83.83203125" style="52" customWidth="1"/>
    <col min="12293" max="12293" width="19" style="52" customWidth="1"/>
    <col min="12294" max="12294" width="20.83203125" style="52" customWidth="1"/>
    <col min="12295" max="12295" width="15.5" style="52" customWidth="1"/>
    <col min="12296" max="12544" width="9.33203125" style="52"/>
    <col min="12545" max="12545" width="7.5" style="52" customWidth="1"/>
    <col min="12546" max="12546" width="10.83203125" style="52" customWidth="1"/>
    <col min="12547" max="12547" width="8.1640625" style="52" customWidth="1"/>
    <col min="12548" max="12548" width="83.83203125" style="52" customWidth="1"/>
    <col min="12549" max="12549" width="19" style="52" customWidth="1"/>
    <col min="12550" max="12550" width="20.83203125" style="52" customWidth="1"/>
    <col min="12551" max="12551" width="15.5" style="52" customWidth="1"/>
    <col min="12552" max="12800" width="9.33203125" style="52"/>
    <col min="12801" max="12801" width="7.5" style="52" customWidth="1"/>
    <col min="12802" max="12802" width="10.83203125" style="52" customWidth="1"/>
    <col min="12803" max="12803" width="8.1640625" style="52" customWidth="1"/>
    <col min="12804" max="12804" width="83.83203125" style="52" customWidth="1"/>
    <col min="12805" max="12805" width="19" style="52" customWidth="1"/>
    <col min="12806" max="12806" width="20.83203125" style="52" customWidth="1"/>
    <col min="12807" max="12807" width="15.5" style="52" customWidth="1"/>
    <col min="12808" max="13056" width="9.33203125" style="52"/>
    <col min="13057" max="13057" width="7.5" style="52" customWidth="1"/>
    <col min="13058" max="13058" width="10.83203125" style="52" customWidth="1"/>
    <col min="13059" max="13059" width="8.1640625" style="52" customWidth="1"/>
    <col min="13060" max="13060" width="83.83203125" style="52" customWidth="1"/>
    <col min="13061" max="13061" width="19" style="52" customWidth="1"/>
    <col min="13062" max="13062" width="20.83203125" style="52" customWidth="1"/>
    <col min="13063" max="13063" width="15.5" style="52" customWidth="1"/>
    <col min="13064" max="13312" width="9.33203125" style="52"/>
    <col min="13313" max="13313" width="7.5" style="52" customWidth="1"/>
    <col min="13314" max="13314" width="10.83203125" style="52" customWidth="1"/>
    <col min="13315" max="13315" width="8.1640625" style="52" customWidth="1"/>
    <col min="13316" max="13316" width="83.83203125" style="52" customWidth="1"/>
    <col min="13317" max="13317" width="19" style="52" customWidth="1"/>
    <col min="13318" max="13318" width="20.83203125" style="52" customWidth="1"/>
    <col min="13319" max="13319" width="15.5" style="52" customWidth="1"/>
    <col min="13320" max="13568" width="9.33203125" style="52"/>
    <col min="13569" max="13569" width="7.5" style="52" customWidth="1"/>
    <col min="13570" max="13570" width="10.83203125" style="52" customWidth="1"/>
    <col min="13571" max="13571" width="8.1640625" style="52" customWidth="1"/>
    <col min="13572" max="13572" width="83.83203125" style="52" customWidth="1"/>
    <col min="13573" max="13573" width="19" style="52" customWidth="1"/>
    <col min="13574" max="13574" width="20.83203125" style="52" customWidth="1"/>
    <col min="13575" max="13575" width="15.5" style="52" customWidth="1"/>
    <col min="13576" max="13824" width="9.33203125" style="52"/>
    <col min="13825" max="13825" width="7.5" style="52" customWidth="1"/>
    <col min="13826" max="13826" width="10.83203125" style="52" customWidth="1"/>
    <col min="13827" max="13827" width="8.1640625" style="52" customWidth="1"/>
    <col min="13828" max="13828" width="83.83203125" style="52" customWidth="1"/>
    <col min="13829" max="13829" width="19" style="52" customWidth="1"/>
    <col min="13830" max="13830" width="20.83203125" style="52" customWidth="1"/>
    <col min="13831" max="13831" width="15.5" style="52" customWidth="1"/>
    <col min="13832" max="14080" width="9.33203125" style="52"/>
    <col min="14081" max="14081" width="7.5" style="52" customWidth="1"/>
    <col min="14082" max="14082" width="10.83203125" style="52" customWidth="1"/>
    <col min="14083" max="14083" width="8.1640625" style="52" customWidth="1"/>
    <col min="14084" max="14084" width="83.83203125" style="52" customWidth="1"/>
    <col min="14085" max="14085" width="19" style="52" customWidth="1"/>
    <col min="14086" max="14086" width="20.83203125" style="52" customWidth="1"/>
    <col min="14087" max="14087" width="15.5" style="52" customWidth="1"/>
    <col min="14088" max="14336" width="9.33203125" style="52"/>
    <col min="14337" max="14337" width="7.5" style="52" customWidth="1"/>
    <col min="14338" max="14338" width="10.83203125" style="52" customWidth="1"/>
    <col min="14339" max="14339" width="8.1640625" style="52" customWidth="1"/>
    <col min="14340" max="14340" width="83.83203125" style="52" customWidth="1"/>
    <col min="14341" max="14341" width="19" style="52" customWidth="1"/>
    <col min="14342" max="14342" width="20.83203125" style="52" customWidth="1"/>
    <col min="14343" max="14343" width="15.5" style="52" customWidth="1"/>
    <col min="14344" max="14592" width="9.33203125" style="52"/>
    <col min="14593" max="14593" width="7.5" style="52" customWidth="1"/>
    <col min="14594" max="14594" width="10.83203125" style="52" customWidth="1"/>
    <col min="14595" max="14595" width="8.1640625" style="52" customWidth="1"/>
    <col min="14596" max="14596" width="83.83203125" style="52" customWidth="1"/>
    <col min="14597" max="14597" width="19" style="52" customWidth="1"/>
    <col min="14598" max="14598" width="20.83203125" style="52" customWidth="1"/>
    <col min="14599" max="14599" width="15.5" style="52" customWidth="1"/>
    <col min="14600" max="14848" width="9.33203125" style="52"/>
    <col min="14849" max="14849" width="7.5" style="52" customWidth="1"/>
    <col min="14850" max="14850" width="10.83203125" style="52" customWidth="1"/>
    <col min="14851" max="14851" width="8.1640625" style="52" customWidth="1"/>
    <col min="14852" max="14852" width="83.83203125" style="52" customWidth="1"/>
    <col min="14853" max="14853" width="19" style="52" customWidth="1"/>
    <col min="14854" max="14854" width="20.83203125" style="52" customWidth="1"/>
    <col min="14855" max="14855" width="15.5" style="52" customWidth="1"/>
    <col min="14856" max="15104" width="9.33203125" style="52"/>
    <col min="15105" max="15105" width="7.5" style="52" customWidth="1"/>
    <col min="15106" max="15106" width="10.83203125" style="52" customWidth="1"/>
    <col min="15107" max="15107" width="8.1640625" style="52" customWidth="1"/>
    <col min="15108" max="15108" width="83.83203125" style="52" customWidth="1"/>
    <col min="15109" max="15109" width="19" style="52" customWidth="1"/>
    <col min="15110" max="15110" width="20.83203125" style="52" customWidth="1"/>
    <col min="15111" max="15111" width="15.5" style="52" customWidth="1"/>
    <col min="15112" max="15360" width="9.33203125" style="52"/>
    <col min="15361" max="15361" width="7.5" style="52" customWidth="1"/>
    <col min="15362" max="15362" width="10.83203125" style="52" customWidth="1"/>
    <col min="15363" max="15363" width="8.1640625" style="52" customWidth="1"/>
    <col min="15364" max="15364" width="83.83203125" style="52" customWidth="1"/>
    <col min="15365" max="15365" width="19" style="52" customWidth="1"/>
    <col min="15366" max="15366" width="20.83203125" style="52" customWidth="1"/>
    <col min="15367" max="15367" width="15.5" style="52" customWidth="1"/>
    <col min="15368" max="15616" width="9.33203125" style="52"/>
    <col min="15617" max="15617" width="7.5" style="52" customWidth="1"/>
    <col min="15618" max="15618" width="10.83203125" style="52" customWidth="1"/>
    <col min="15619" max="15619" width="8.1640625" style="52" customWidth="1"/>
    <col min="15620" max="15620" width="83.83203125" style="52" customWidth="1"/>
    <col min="15621" max="15621" width="19" style="52" customWidth="1"/>
    <col min="15622" max="15622" width="20.83203125" style="52" customWidth="1"/>
    <col min="15623" max="15623" width="15.5" style="52" customWidth="1"/>
    <col min="15624" max="15872" width="9.33203125" style="52"/>
    <col min="15873" max="15873" width="7.5" style="52" customWidth="1"/>
    <col min="15874" max="15874" width="10.83203125" style="52" customWidth="1"/>
    <col min="15875" max="15875" width="8.1640625" style="52" customWidth="1"/>
    <col min="15876" max="15876" width="83.83203125" style="52" customWidth="1"/>
    <col min="15877" max="15877" width="19" style="52" customWidth="1"/>
    <col min="15878" max="15878" width="20.83203125" style="52" customWidth="1"/>
    <col min="15879" max="15879" width="15.5" style="52" customWidth="1"/>
    <col min="15880" max="16128" width="9.33203125" style="52"/>
    <col min="16129" max="16129" width="7.5" style="52" customWidth="1"/>
    <col min="16130" max="16130" width="10.83203125" style="52" customWidth="1"/>
    <col min="16131" max="16131" width="8.1640625" style="52" customWidth="1"/>
    <col min="16132" max="16132" width="83.83203125" style="52" customWidth="1"/>
    <col min="16133" max="16133" width="19" style="52" customWidth="1"/>
    <col min="16134" max="16134" width="20.83203125" style="52" customWidth="1"/>
    <col min="16135" max="16135" width="15.5" style="52" customWidth="1"/>
    <col min="16136" max="16384" width="9.33203125" style="52"/>
  </cols>
  <sheetData>
    <row r="1" spans="1:7" ht="15" customHeight="1" x14ac:dyDescent="0.2">
      <c r="F1" s="182" t="s">
        <v>114</v>
      </c>
      <c r="G1" s="182"/>
    </row>
    <row r="2" spans="1:7" ht="15" customHeight="1" x14ac:dyDescent="0.2"/>
    <row r="3" spans="1:7" s="54" customFormat="1" ht="15" customHeight="1" x14ac:dyDescent="0.2">
      <c r="A3" s="185" t="s">
        <v>108</v>
      </c>
      <c r="B3" s="185"/>
      <c r="C3" s="185"/>
      <c r="D3" s="185"/>
      <c r="E3" s="185"/>
      <c r="F3" s="185"/>
      <c r="G3" s="185"/>
    </row>
    <row r="4" spans="1:7" s="54" customFormat="1" ht="15" customHeight="1" x14ac:dyDescent="0.2">
      <c r="A4" s="185" t="s">
        <v>1</v>
      </c>
      <c r="B4" s="185"/>
      <c r="C4" s="185"/>
      <c r="D4" s="185"/>
      <c r="E4" s="185"/>
      <c r="F4" s="185"/>
      <c r="G4" s="185"/>
    </row>
    <row r="5" spans="1:7" s="54" customFormat="1" ht="15" customHeight="1" x14ac:dyDescent="0.2">
      <c r="A5" s="55"/>
      <c r="B5" s="55"/>
      <c r="C5" s="55"/>
      <c r="D5" s="55"/>
      <c r="E5" s="56"/>
      <c r="F5" s="55"/>
      <c r="G5" s="57"/>
    </row>
    <row r="6" spans="1:7" s="61" customFormat="1" ht="30.75" customHeight="1" x14ac:dyDescent="0.2">
      <c r="A6" s="58" t="s">
        <v>111</v>
      </c>
      <c r="B6" s="58" t="s">
        <v>112</v>
      </c>
      <c r="C6" s="58" t="s">
        <v>113</v>
      </c>
      <c r="D6" s="58" t="s">
        <v>109</v>
      </c>
      <c r="E6" s="59" t="s">
        <v>2</v>
      </c>
      <c r="F6" s="59" t="s">
        <v>3</v>
      </c>
      <c r="G6" s="60" t="s">
        <v>110</v>
      </c>
    </row>
    <row r="7" spans="1:7" s="27" customFormat="1" ht="21" customHeight="1" x14ac:dyDescent="0.2">
      <c r="A7" s="23">
        <v>700</v>
      </c>
      <c r="B7" s="23"/>
      <c r="C7" s="24"/>
      <c r="D7" s="24" t="s">
        <v>116</v>
      </c>
      <c r="E7" s="25">
        <f>E8</f>
        <v>30783</v>
      </c>
      <c r="F7" s="25">
        <f>F8</f>
        <v>15420.78</v>
      </c>
      <c r="G7" s="26">
        <f>F7/E7</f>
        <v>0.50095117434947867</v>
      </c>
    </row>
    <row r="8" spans="1:7" s="32" customFormat="1" ht="21" customHeight="1" x14ac:dyDescent="0.2">
      <c r="A8" s="28"/>
      <c r="B8" s="108">
        <v>70005</v>
      </c>
      <c r="C8" s="109"/>
      <c r="D8" s="110" t="s">
        <v>115</v>
      </c>
      <c r="E8" s="111">
        <f>E9</f>
        <v>30783</v>
      </c>
      <c r="F8" s="111">
        <f>F9</f>
        <v>15420.78</v>
      </c>
      <c r="G8" s="114">
        <f>F8/E8</f>
        <v>0.50095117434947867</v>
      </c>
    </row>
    <row r="9" spans="1:7" s="20" customFormat="1" ht="62.25" customHeight="1" x14ac:dyDescent="0.2">
      <c r="A9" s="28"/>
      <c r="B9" s="33"/>
      <c r="C9" s="34" t="s">
        <v>117</v>
      </c>
      <c r="D9" s="35" t="s">
        <v>122</v>
      </c>
      <c r="E9" s="36">
        <v>30783</v>
      </c>
      <c r="F9" s="36">
        <f>SUM(F10:F13)</f>
        <v>15420.78</v>
      </c>
      <c r="G9" s="37">
        <f t="shared" ref="G9" si="0">F9/E9</f>
        <v>0.50095117434947867</v>
      </c>
    </row>
    <row r="10" spans="1:7" ht="15" customHeight="1" x14ac:dyDescent="0.2">
      <c r="A10" s="62"/>
      <c r="B10" s="63"/>
      <c r="C10" s="177"/>
      <c r="D10" s="64" t="s">
        <v>103</v>
      </c>
      <c r="E10" s="178"/>
      <c r="F10" s="66">
        <v>6672.81</v>
      </c>
      <c r="G10" s="183"/>
    </row>
    <row r="11" spans="1:7" ht="15" customHeight="1" x14ac:dyDescent="0.2">
      <c r="A11" s="62"/>
      <c r="B11" s="63"/>
      <c r="C11" s="177"/>
      <c r="D11" s="64" t="s">
        <v>104</v>
      </c>
      <c r="E11" s="178"/>
      <c r="F11" s="66">
        <v>355.48</v>
      </c>
      <c r="G11" s="184"/>
    </row>
    <row r="12" spans="1:7" ht="15" customHeight="1" x14ac:dyDescent="0.2">
      <c r="A12" s="62"/>
      <c r="B12" s="63"/>
      <c r="C12" s="177"/>
      <c r="D12" s="64" t="s">
        <v>106</v>
      </c>
      <c r="E12" s="178"/>
      <c r="F12" s="66">
        <v>5681.57</v>
      </c>
      <c r="G12" s="184"/>
    </row>
    <row r="13" spans="1:7" ht="15" customHeight="1" x14ac:dyDescent="0.2">
      <c r="A13" s="62"/>
      <c r="B13" s="63"/>
      <c r="C13" s="177"/>
      <c r="D13" s="64" t="s">
        <v>105</v>
      </c>
      <c r="E13" s="178"/>
      <c r="F13" s="66">
        <v>2710.92</v>
      </c>
      <c r="G13" s="184"/>
    </row>
    <row r="14" spans="1:7" s="27" customFormat="1" ht="21" customHeight="1" x14ac:dyDescent="0.2">
      <c r="A14" s="23">
        <v>758</v>
      </c>
      <c r="B14" s="23"/>
      <c r="C14" s="24"/>
      <c r="D14" s="24" t="s">
        <v>124</v>
      </c>
      <c r="E14" s="25">
        <f>E15</f>
        <v>800</v>
      </c>
      <c r="F14" s="25">
        <f>F15</f>
        <v>681.78</v>
      </c>
      <c r="G14" s="26">
        <f>F14/E14</f>
        <v>0.85222500000000001</v>
      </c>
    </row>
    <row r="15" spans="1:7" s="32" customFormat="1" ht="21" customHeight="1" x14ac:dyDescent="0.2">
      <c r="A15" s="28"/>
      <c r="B15" s="108">
        <v>75814</v>
      </c>
      <c r="C15" s="109"/>
      <c r="D15" s="110" t="s">
        <v>125</v>
      </c>
      <c r="E15" s="111">
        <f>E16</f>
        <v>800</v>
      </c>
      <c r="F15" s="111">
        <f>F16</f>
        <v>681.78</v>
      </c>
      <c r="G15" s="114">
        <f>F15/E15</f>
        <v>0.85222500000000001</v>
      </c>
    </row>
    <row r="16" spans="1:7" s="20" customFormat="1" ht="18" customHeight="1" x14ac:dyDescent="0.2">
      <c r="A16" s="28"/>
      <c r="B16" s="33"/>
      <c r="C16" s="34" t="s">
        <v>118</v>
      </c>
      <c r="D16" s="35" t="s">
        <v>133</v>
      </c>
      <c r="E16" s="36">
        <v>800</v>
      </c>
      <c r="F16" s="36">
        <v>681.78</v>
      </c>
      <c r="G16" s="37">
        <f t="shared" ref="G16" si="1">F16/E16</f>
        <v>0.85222500000000001</v>
      </c>
    </row>
    <row r="17" spans="1:7" s="27" customFormat="1" ht="21" customHeight="1" x14ac:dyDescent="0.2">
      <c r="A17" s="23">
        <v>801</v>
      </c>
      <c r="B17" s="23"/>
      <c r="C17" s="24"/>
      <c r="D17" s="24" t="s">
        <v>126</v>
      </c>
      <c r="E17" s="25">
        <f>E18+E23+E25</f>
        <v>38684</v>
      </c>
      <c r="F17" s="25">
        <f>F18+F23+F25</f>
        <v>16566.400000000001</v>
      </c>
      <c r="G17" s="26">
        <f>F17/E17</f>
        <v>0.42824940543894119</v>
      </c>
    </row>
    <row r="18" spans="1:7" s="32" customFormat="1" ht="21" customHeight="1" x14ac:dyDescent="0.2">
      <c r="A18" s="28"/>
      <c r="B18" s="108">
        <v>80115</v>
      </c>
      <c r="C18" s="109"/>
      <c r="D18" s="110" t="s">
        <v>127</v>
      </c>
      <c r="E18" s="111">
        <f>E19+E20+E21+E22</f>
        <v>9084</v>
      </c>
      <c r="F18" s="111">
        <f>F19+F20+F21+F22</f>
        <v>4726.3999999999996</v>
      </c>
      <c r="G18" s="114">
        <f>F18/E18</f>
        <v>0.52029942756494929</v>
      </c>
    </row>
    <row r="19" spans="1:7" s="20" customFormat="1" ht="18" customHeight="1" x14ac:dyDescent="0.2">
      <c r="A19" s="28"/>
      <c r="B19" s="33"/>
      <c r="C19" s="34" t="s">
        <v>119</v>
      </c>
      <c r="D19" s="35" t="s">
        <v>134</v>
      </c>
      <c r="E19" s="36">
        <v>780</v>
      </c>
      <c r="F19" s="36">
        <v>395</v>
      </c>
      <c r="G19" s="37">
        <f>F19/E19</f>
        <v>0.50641025641025639</v>
      </c>
    </row>
    <row r="20" spans="1:7" s="20" customFormat="1" ht="18" customHeight="1" x14ac:dyDescent="0.2">
      <c r="A20" s="28"/>
      <c r="B20" s="33"/>
      <c r="C20" s="34" t="s">
        <v>120</v>
      </c>
      <c r="D20" s="35" t="s">
        <v>173</v>
      </c>
      <c r="E20" s="36">
        <v>7264</v>
      </c>
      <c r="F20" s="38">
        <v>3580.23</v>
      </c>
      <c r="G20" s="37">
        <f>F20/E20</f>
        <v>0.49287307268722469</v>
      </c>
    </row>
    <row r="21" spans="1:7" s="20" customFormat="1" ht="29.25" customHeight="1" x14ac:dyDescent="0.2">
      <c r="A21" s="28"/>
      <c r="B21" s="33"/>
      <c r="C21" s="34" t="s">
        <v>118</v>
      </c>
      <c r="D21" s="35" t="s">
        <v>135</v>
      </c>
      <c r="E21" s="36">
        <v>200</v>
      </c>
      <c r="F21" s="36">
        <v>68.930000000000007</v>
      </c>
      <c r="G21" s="37">
        <f t="shared" ref="G21:G26" si="2">F21/E21</f>
        <v>0.34465000000000001</v>
      </c>
    </row>
    <row r="22" spans="1:7" s="20" customFormat="1" ht="18" customHeight="1" x14ac:dyDescent="0.2">
      <c r="A22" s="28"/>
      <c r="B22" s="33"/>
      <c r="C22" s="34" t="s">
        <v>121</v>
      </c>
      <c r="D22" s="35" t="s">
        <v>136</v>
      </c>
      <c r="E22" s="36">
        <v>840</v>
      </c>
      <c r="F22" s="36">
        <v>682.24</v>
      </c>
      <c r="G22" s="37">
        <f t="shared" si="2"/>
        <v>0.81219047619047624</v>
      </c>
    </row>
    <row r="23" spans="1:7" s="32" customFormat="1" ht="21" customHeight="1" x14ac:dyDescent="0.2">
      <c r="A23" s="28"/>
      <c r="B23" s="108">
        <v>80117</v>
      </c>
      <c r="C23" s="109"/>
      <c r="D23" s="110" t="s">
        <v>128</v>
      </c>
      <c r="E23" s="111">
        <f>E24</f>
        <v>12950</v>
      </c>
      <c r="F23" s="111">
        <f>F24</f>
        <v>11840</v>
      </c>
      <c r="G23" s="114">
        <f>F23/E23</f>
        <v>0.91428571428571426</v>
      </c>
    </row>
    <row r="24" spans="1:7" s="20" customFormat="1" ht="18" customHeight="1" x14ac:dyDescent="0.2">
      <c r="A24" s="28"/>
      <c r="B24" s="33"/>
      <c r="C24" s="34" t="s">
        <v>120</v>
      </c>
      <c r="D24" s="35" t="s">
        <v>137</v>
      </c>
      <c r="E24" s="36">
        <v>12950</v>
      </c>
      <c r="F24" s="36">
        <v>11840</v>
      </c>
      <c r="G24" s="37">
        <f t="shared" ref="G24" si="3">F24/E24</f>
        <v>0.91428571428571426</v>
      </c>
    </row>
    <row r="25" spans="1:7" s="45" customFormat="1" ht="21" customHeight="1" x14ac:dyDescent="0.2">
      <c r="A25" s="28"/>
      <c r="B25" s="108">
        <v>80130</v>
      </c>
      <c r="C25" s="112"/>
      <c r="D25" s="110" t="s">
        <v>129</v>
      </c>
      <c r="E25" s="113">
        <f>SUM(E26:E26)</f>
        <v>16650</v>
      </c>
      <c r="F25" s="113">
        <f>SUM(F26:F26)</f>
        <v>0</v>
      </c>
      <c r="G25" s="115">
        <f t="shared" si="2"/>
        <v>0</v>
      </c>
    </row>
    <row r="26" spans="1:7" s="45" customFormat="1" ht="18" customHeight="1" x14ac:dyDescent="0.2">
      <c r="A26" s="28"/>
      <c r="B26" s="46"/>
      <c r="C26" s="34" t="s">
        <v>120</v>
      </c>
      <c r="D26" s="35" t="s">
        <v>137</v>
      </c>
      <c r="E26" s="38">
        <v>16650</v>
      </c>
      <c r="F26" s="38">
        <v>0</v>
      </c>
      <c r="G26" s="47">
        <f t="shared" si="2"/>
        <v>0</v>
      </c>
    </row>
    <row r="27" spans="1:7" s="27" customFormat="1" ht="21" customHeight="1" x14ac:dyDescent="0.2">
      <c r="A27" s="23">
        <v>853</v>
      </c>
      <c r="B27" s="23"/>
      <c r="C27" s="24"/>
      <c r="D27" s="24" t="s">
        <v>138</v>
      </c>
      <c r="E27" s="25">
        <f>E28+E67+E69</f>
        <v>43410</v>
      </c>
      <c r="F27" s="25">
        <f>F28+F67+F69</f>
        <v>25391.86</v>
      </c>
      <c r="G27" s="26">
        <f>F27/E27</f>
        <v>0.58493112186132223</v>
      </c>
    </row>
    <row r="28" spans="1:7" s="32" customFormat="1" ht="21" customHeight="1" x14ac:dyDescent="0.2">
      <c r="A28" s="28"/>
      <c r="B28" s="108">
        <v>85395</v>
      </c>
      <c r="C28" s="109"/>
      <c r="D28" s="110" t="s">
        <v>130</v>
      </c>
      <c r="E28" s="111">
        <f>E29</f>
        <v>43410</v>
      </c>
      <c r="F28" s="111">
        <f>F29</f>
        <v>25391.86</v>
      </c>
      <c r="G28" s="114">
        <f>F28/E28</f>
        <v>0.58493112186132223</v>
      </c>
    </row>
    <row r="29" spans="1:7" s="20" customFormat="1" ht="30.75" customHeight="1" x14ac:dyDescent="0.2">
      <c r="A29" s="28"/>
      <c r="B29" s="33"/>
      <c r="C29" s="34" t="s">
        <v>121</v>
      </c>
      <c r="D29" s="35" t="s">
        <v>139</v>
      </c>
      <c r="E29" s="36">
        <v>43410</v>
      </c>
      <c r="F29" s="36">
        <v>25391.86</v>
      </c>
      <c r="G29" s="37">
        <f t="shared" ref="G29" si="4">F29/E29</f>
        <v>0.58493112186132223</v>
      </c>
    </row>
    <row r="30" spans="1:7" s="27" customFormat="1" ht="21" customHeight="1" x14ac:dyDescent="0.2">
      <c r="A30" s="23">
        <v>854</v>
      </c>
      <c r="B30" s="23"/>
      <c r="C30" s="24"/>
      <c r="D30" s="24" t="s">
        <v>131</v>
      </c>
      <c r="E30" s="25">
        <f>E31+E64+E68</f>
        <v>186150</v>
      </c>
      <c r="F30" s="25">
        <f>F31+F64+F68</f>
        <v>110206.65</v>
      </c>
      <c r="G30" s="26">
        <f>F30/E30</f>
        <v>0.59203142626913774</v>
      </c>
    </row>
    <row r="31" spans="1:7" s="32" customFormat="1" ht="21" customHeight="1" x14ac:dyDescent="0.2">
      <c r="A31" s="28"/>
      <c r="B31" s="110">
        <v>85410</v>
      </c>
      <c r="C31" s="109"/>
      <c r="D31" s="110" t="s">
        <v>132</v>
      </c>
      <c r="E31" s="111">
        <f>E32+E35</f>
        <v>186150</v>
      </c>
      <c r="F31" s="111">
        <f>F32+F35</f>
        <v>110206.65</v>
      </c>
      <c r="G31" s="114">
        <f>F31/E31</f>
        <v>0.59203142626913774</v>
      </c>
    </row>
    <row r="32" spans="1:7" s="20" customFormat="1" ht="16.5" customHeight="1" x14ac:dyDescent="0.2">
      <c r="A32" s="28"/>
      <c r="B32" s="48"/>
      <c r="C32" s="34" t="s">
        <v>120</v>
      </c>
      <c r="D32" s="35" t="s">
        <v>123</v>
      </c>
      <c r="E32" s="36">
        <v>185950</v>
      </c>
      <c r="F32" s="38">
        <f>SUM(F33:F34)</f>
        <v>110069.56</v>
      </c>
      <c r="G32" s="37">
        <f>F32/E32</f>
        <v>0.59193094917988709</v>
      </c>
    </row>
    <row r="33" spans="1:7" ht="15" customHeight="1" x14ac:dyDescent="0.2">
      <c r="A33" s="62"/>
      <c r="B33" s="67"/>
      <c r="C33" s="177"/>
      <c r="D33" s="64" t="s">
        <v>107</v>
      </c>
      <c r="E33" s="179"/>
      <c r="F33" s="66">
        <f>71506.36+5291.5</f>
        <v>76797.86</v>
      </c>
      <c r="G33" s="180"/>
    </row>
    <row r="34" spans="1:7" ht="15" customHeight="1" x14ac:dyDescent="0.2">
      <c r="A34" s="62"/>
      <c r="B34" s="67"/>
      <c r="C34" s="177"/>
      <c r="D34" s="64" t="s">
        <v>172</v>
      </c>
      <c r="E34" s="179"/>
      <c r="F34" s="65">
        <v>33271.699999999997</v>
      </c>
      <c r="G34" s="181"/>
    </row>
    <row r="35" spans="1:7" s="20" customFormat="1" ht="32.25" customHeight="1" x14ac:dyDescent="0.2">
      <c r="A35" s="28"/>
      <c r="B35" s="48"/>
      <c r="C35" s="34" t="s">
        <v>118</v>
      </c>
      <c r="D35" s="35" t="s">
        <v>135</v>
      </c>
      <c r="E35" s="36">
        <v>200</v>
      </c>
      <c r="F35" s="36">
        <v>137.09</v>
      </c>
      <c r="G35" s="37">
        <f t="shared" ref="G35" si="5">F35/E35</f>
        <v>0.68545</v>
      </c>
    </row>
    <row r="36" spans="1:7" s="120" customFormat="1" ht="20.25" customHeight="1" x14ac:dyDescent="0.2">
      <c r="A36" s="173" t="s">
        <v>37</v>
      </c>
      <c r="B36" s="174"/>
      <c r="C36" s="174"/>
      <c r="D36" s="175"/>
      <c r="E36" s="118">
        <f>E30+E27+E17+E14+E7</f>
        <v>299827</v>
      </c>
      <c r="F36" s="118">
        <f>F30+F27+F17+F14+F7</f>
        <v>168267.47</v>
      </c>
      <c r="G36" s="119">
        <f>F36/E36</f>
        <v>0.56121520076577491</v>
      </c>
    </row>
    <row r="37" spans="1:7" ht="20.25" customHeight="1" x14ac:dyDescent="0.2">
      <c r="A37" s="68"/>
      <c r="B37" s="68"/>
      <c r="C37" s="68"/>
      <c r="D37" s="68"/>
      <c r="E37" s="69"/>
      <c r="F37" s="69"/>
      <c r="G37" s="70"/>
    </row>
    <row r="38" spans="1:7" ht="20.25" customHeight="1" x14ac:dyDescent="0.2">
      <c r="A38" s="68"/>
      <c r="B38" s="68"/>
      <c r="C38" s="68"/>
      <c r="D38" s="68"/>
      <c r="E38" s="69"/>
      <c r="F38" s="69"/>
      <c r="G38" s="70"/>
    </row>
    <row r="39" spans="1:7" ht="20.25" customHeight="1" x14ac:dyDescent="0.2">
      <c r="A39" s="68"/>
      <c r="B39" s="68"/>
      <c r="C39" s="68"/>
      <c r="D39" s="68"/>
      <c r="E39" s="69"/>
      <c r="F39" s="69"/>
      <c r="G39" s="70"/>
    </row>
    <row r="40" spans="1:7" ht="15.75" customHeight="1" x14ac:dyDescent="0.2"/>
    <row r="41" spans="1:7" ht="15.75" customHeight="1" x14ac:dyDescent="0.2">
      <c r="B41" s="176"/>
      <c r="C41" s="176"/>
      <c r="D41" s="71"/>
    </row>
    <row r="42" spans="1:7" x14ac:dyDescent="0.2">
      <c r="A42" s="172" t="s">
        <v>196</v>
      </c>
      <c r="B42" s="172"/>
      <c r="C42" s="172"/>
      <c r="D42" s="73" t="s">
        <v>77</v>
      </c>
      <c r="E42" s="73"/>
      <c r="F42" s="74" t="s">
        <v>141</v>
      </c>
      <c r="G42" s="74"/>
    </row>
    <row r="43" spans="1:7" x14ac:dyDescent="0.2">
      <c r="A43" s="172" t="s">
        <v>197</v>
      </c>
      <c r="B43" s="172"/>
      <c r="C43" s="172"/>
      <c r="D43" s="73" t="s">
        <v>78</v>
      </c>
      <c r="E43" s="73"/>
      <c r="F43" s="73" t="s">
        <v>140</v>
      </c>
      <c r="G43" s="73"/>
    </row>
    <row r="44" spans="1:7" x14ac:dyDescent="0.2">
      <c r="D44" s="75"/>
    </row>
  </sheetData>
  <mergeCells count="13">
    <mergeCell ref="E10:E13"/>
    <mergeCell ref="C33:C34"/>
    <mergeCell ref="E33:E34"/>
    <mergeCell ref="G33:G34"/>
    <mergeCell ref="F1:G1"/>
    <mergeCell ref="G10:G13"/>
    <mergeCell ref="A3:G3"/>
    <mergeCell ref="A4:G4"/>
    <mergeCell ref="A42:C42"/>
    <mergeCell ref="A43:C43"/>
    <mergeCell ref="A36:D36"/>
    <mergeCell ref="B41:C41"/>
    <mergeCell ref="C10:C13"/>
  </mergeCells>
  <printOptions horizontalCentered="1"/>
  <pageMargins left="0.62992125984251968" right="0.51181102362204722" top="0.94488188976377963" bottom="0.55118110236220474" header="0.31496062992125984" footer="0.31496062992125984"/>
  <pageSetup paperSize="9" scale="6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4"/>
  <sheetViews>
    <sheetView zoomScaleNormal="100" workbookViewId="0"/>
  </sheetViews>
  <sheetFormatPr defaultRowHeight="14.25" x14ac:dyDescent="0.2"/>
  <cols>
    <col min="1" max="1" width="7.6640625" style="49" customWidth="1"/>
    <col min="2" max="2" width="10.6640625" style="49" customWidth="1"/>
    <col min="3" max="3" width="7.1640625" style="49" customWidth="1"/>
    <col min="4" max="4" width="77.83203125" style="50" customWidth="1"/>
    <col min="5" max="5" width="18.1640625" style="51" customWidth="1"/>
    <col min="6" max="6" width="17.5" style="51" customWidth="1"/>
    <col min="7" max="255" width="9.33203125" style="52"/>
    <col min="256" max="256" width="7.5" style="52" customWidth="1"/>
    <col min="257" max="257" width="10.83203125" style="52" customWidth="1"/>
    <col min="258" max="258" width="8.1640625" style="52" customWidth="1"/>
    <col min="259" max="259" width="83.83203125" style="52" customWidth="1"/>
    <col min="260" max="260" width="19" style="52" customWidth="1"/>
    <col min="261" max="261" width="20.83203125" style="52" customWidth="1"/>
    <col min="262" max="262" width="15.5" style="52" customWidth="1"/>
    <col min="263" max="511" width="9.33203125" style="52"/>
    <col min="512" max="512" width="7.5" style="52" customWidth="1"/>
    <col min="513" max="513" width="10.83203125" style="52" customWidth="1"/>
    <col min="514" max="514" width="8.1640625" style="52" customWidth="1"/>
    <col min="515" max="515" width="83.83203125" style="52" customWidth="1"/>
    <col min="516" max="516" width="19" style="52" customWidth="1"/>
    <col min="517" max="517" width="20.83203125" style="52" customWidth="1"/>
    <col min="518" max="518" width="15.5" style="52" customWidth="1"/>
    <col min="519" max="767" width="9.33203125" style="52"/>
    <col min="768" max="768" width="7.5" style="52" customWidth="1"/>
    <col min="769" max="769" width="10.83203125" style="52" customWidth="1"/>
    <col min="770" max="770" width="8.1640625" style="52" customWidth="1"/>
    <col min="771" max="771" width="83.83203125" style="52" customWidth="1"/>
    <col min="772" max="772" width="19" style="52" customWidth="1"/>
    <col min="773" max="773" width="20.83203125" style="52" customWidth="1"/>
    <col min="774" max="774" width="15.5" style="52" customWidth="1"/>
    <col min="775" max="1023" width="9.33203125" style="52"/>
    <col min="1024" max="1024" width="7.5" style="52" customWidth="1"/>
    <col min="1025" max="1025" width="10.83203125" style="52" customWidth="1"/>
    <col min="1026" max="1026" width="8.1640625" style="52" customWidth="1"/>
    <col min="1027" max="1027" width="83.83203125" style="52" customWidth="1"/>
    <col min="1028" max="1028" width="19" style="52" customWidth="1"/>
    <col min="1029" max="1029" width="20.83203125" style="52" customWidth="1"/>
    <col min="1030" max="1030" width="15.5" style="52" customWidth="1"/>
    <col min="1031" max="1279" width="9.33203125" style="52"/>
    <col min="1280" max="1280" width="7.5" style="52" customWidth="1"/>
    <col min="1281" max="1281" width="10.83203125" style="52" customWidth="1"/>
    <col min="1282" max="1282" width="8.1640625" style="52" customWidth="1"/>
    <col min="1283" max="1283" width="83.83203125" style="52" customWidth="1"/>
    <col min="1284" max="1284" width="19" style="52" customWidth="1"/>
    <col min="1285" max="1285" width="20.83203125" style="52" customWidth="1"/>
    <col min="1286" max="1286" width="15.5" style="52" customWidth="1"/>
    <col min="1287" max="1535" width="9.33203125" style="52"/>
    <col min="1536" max="1536" width="7.5" style="52" customWidth="1"/>
    <col min="1537" max="1537" width="10.83203125" style="52" customWidth="1"/>
    <col min="1538" max="1538" width="8.1640625" style="52" customWidth="1"/>
    <col min="1539" max="1539" width="83.83203125" style="52" customWidth="1"/>
    <col min="1540" max="1540" width="19" style="52" customWidth="1"/>
    <col min="1541" max="1541" width="20.83203125" style="52" customWidth="1"/>
    <col min="1542" max="1542" width="15.5" style="52" customWidth="1"/>
    <col min="1543" max="1791" width="9.33203125" style="52"/>
    <col min="1792" max="1792" width="7.5" style="52" customWidth="1"/>
    <col min="1793" max="1793" width="10.83203125" style="52" customWidth="1"/>
    <col min="1794" max="1794" width="8.1640625" style="52" customWidth="1"/>
    <col min="1795" max="1795" width="83.83203125" style="52" customWidth="1"/>
    <col min="1796" max="1796" width="19" style="52" customWidth="1"/>
    <col min="1797" max="1797" width="20.83203125" style="52" customWidth="1"/>
    <col min="1798" max="1798" width="15.5" style="52" customWidth="1"/>
    <col min="1799" max="2047" width="9.33203125" style="52"/>
    <col min="2048" max="2048" width="7.5" style="52" customWidth="1"/>
    <col min="2049" max="2049" width="10.83203125" style="52" customWidth="1"/>
    <col min="2050" max="2050" width="8.1640625" style="52" customWidth="1"/>
    <col min="2051" max="2051" width="83.83203125" style="52" customWidth="1"/>
    <col min="2052" max="2052" width="19" style="52" customWidth="1"/>
    <col min="2053" max="2053" width="20.83203125" style="52" customWidth="1"/>
    <col min="2054" max="2054" width="15.5" style="52" customWidth="1"/>
    <col min="2055" max="2303" width="9.33203125" style="52"/>
    <col min="2304" max="2304" width="7.5" style="52" customWidth="1"/>
    <col min="2305" max="2305" width="10.83203125" style="52" customWidth="1"/>
    <col min="2306" max="2306" width="8.1640625" style="52" customWidth="1"/>
    <col min="2307" max="2307" width="83.83203125" style="52" customWidth="1"/>
    <col min="2308" max="2308" width="19" style="52" customWidth="1"/>
    <col min="2309" max="2309" width="20.83203125" style="52" customWidth="1"/>
    <col min="2310" max="2310" width="15.5" style="52" customWidth="1"/>
    <col min="2311" max="2559" width="9.33203125" style="52"/>
    <col min="2560" max="2560" width="7.5" style="52" customWidth="1"/>
    <col min="2561" max="2561" width="10.83203125" style="52" customWidth="1"/>
    <col min="2562" max="2562" width="8.1640625" style="52" customWidth="1"/>
    <col min="2563" max="2563" width="83.83203125" style="52" customWidth="1"/>
    <col min="2564" max="2564" width="19" style="52" customWidth="1"/>
    <col min="2565" max="2565" width="20.83203125" style="52" customWidth="1"/>
    <col min="2566" max="2566" width="15.5" style="52" customWidth="1"/>
    <col min="2567" max="2815" width="9.33203125" style="52"/>
    <col min="2816" max="2816" width="7.5" style="52" customWidth="1"/>
    <col min="2817" max="2817" width="10.83203125" style="52" customWidth="1"/>
    <col min="2818" max="2818" width="8.1640625" style="52" customWidth="1"/>
    <col min="2819" max="2819" width="83.83203125" style="52" customWidth="1"/>
    <col min="2820" max="2820" width="19" style="52" customWidth="1"/>
    <col min="2821" max="2821" width="20.83203125" style="52" customWidth="1"/>
    <col min="2822" max="2822" width="15.5" style="52" customWidth="1"/>
    <col min="2823" max="3071" width="9.33203125" style="52"/>
    <col min="3072" max="3072" width="7.5" style="52" customWidth="1"/>
    <col min="3073" max="3073" width="10.83203125" style="52" customWidth="1"/>
    <col min="3074" max="3074" width="8.1640625" style="52" customWidth="1"/>
    <col min="3075" max="3075" width="83.83203125" style="52" customWidth="1"/>
    <col min="3076" max="3076" width="19" style="52" customWidth="1"/>
    <col min="3077" max="3077" width="20.83203125" style="52" customWidth="1"/>
    <col min="3078" max="3078" width="15.5" style="52" customWidth="1"/>
    <col min="3079" max="3327" width="9.33203125" style="52"/>
    <col min="3328" max="3328" width="7.5" style="52" customWidth="1"/>
    <col min="3329" max="3329" width="10.83203125" style="52" customWidth="1"/>
    <col min="3330" max="3330" width="8.1640625" style="52" customWidth="1"/>
    <col min="3331" max="3331" width="83.83203125" style="52" customWidth="1"/>
    <col min="3332" max="3332" width="19" style="52" customWidth="1"/>
    <col min="3333" max="3333" width="20.83203125" style="52" customWidth="1"/>
    <col min="3334" max="3334" width="15.5" style="52" customWidth="1"/>
    <col min="3335" max="3583" width="9.33203125" style="52"/>
    <col min="3584" max="3584" width="7.5" style="52" customWidth="1"/>
    <col min="3585" max="3585" width="10.83203125" style="52" customWidth="1"/>
    <col min="3586" max="3586" width="8.1640625" style="52" customWidth="1"/>
    <col min="3587" max="3587" width="83.83203125" style="52" customWidth="1"/>
    <col min="3588" max="3588" width="19" style="52" customWidth="1"/>
    <col min="3589" max="3589" width="20.83203125" style="52" customWidth="1"/>
    <col min="3590" max="3590" width="15.5" style="52" customWidth="1"/>
    <col min="3591" max="3839" width="9.33203125" style="52"/>
    <col min="3840" max="3840" width="7.5" style="52" customWidth="1"/>
    <col min="3841" max="3841" width="10.83203125" style="52" customWidth="1"/>
    <col min="3842" max="3842" width="8.1640625" style="52" customWidth="1"/>
    <col min="3843" max="3843" width="83.83203125" style="52" customWidth="1"/>
    <col min="3844" max="3844" width="19" style="52" customWidth="1"/>
    <col min="3845" max="3845" width="20.83203125" style="52" customWidth="1"/>
    <col min="3846" max="3846" width="15.5" style="52" customWidth="1"/>
    <col min="3847" max="4095" width="9.33203125" style="52"/>
    <col min="4096" max="4096" width="7.5" style="52" customWidth="1"/>
    <col min="4097" max="4097" width="10.83203125" style="52" customWidth="1"/>
    <col min="4098" max="4098" width="8.1640625" style="52" customWidth="1"/>
    <col min="4099" max="4099" width="83.83203125" style="52" customWidth="1"/>
    <col min="4100" max="4100" width="19" style="52" customWidth="1"/>
    <col min="4101" max="4101" width="20.83203125" style="52" customWidth="1"/>
    <col min="4102" max="4102" width="15.5" style="52" customWidth="1"/>
    <col min="4103" max="4351" width="9.33203125" style="52"/>
    <col min="4352" max="4352" width="7.5" style="52" customWidth="1"/>
    <col min="4353" max="4353" width="10.83203125" style="52" customWidth="1"/>
    <col min="4354" max="4354" width="8.1640625" style="52" customWidth="1"/>
    <col min="4355" max="4355" width="83.83203125" style="52" customWidth="1"/>
    <col min="4356" max="4356" width="19" style="52" customWidth="1"/>
    <col min="4357" max="4357" width="20.83203125" style="52" customWidth="1"/>
    <col min="4358" max="4358" width="15.5" style="52" customWidth="1"/>
    <col min="4359" max="4607" width="9.33203125" style="52"/>
    <col min="4608" max="4608" width="7.5" style="52" customWidth="1"/>
    <col min="4609" max="4609" width="10.83203125" style="52" customWidth="1"/>
    <col min="4610" max="4610" width="8.1640625" style="52" customWidth="1"/>
    <col min="4611" max="4611" width="83.83203125" style="52" customWidth="1"/>
    <col min="4612" max="4612" width="19" style="52" customWidth="1"/>
    <col min="4613" max="4613" width="20.83203125" style="52" customWidth="1"/>
    <col min="4614" max="4614" width="15.5" style="52" customWidth="1"/>
    <col min="4615" max="4863" width="9.33203125" style="52"/>
    <col min="4864" max="4864" width="7.5" style="52" customWidth="1"/>
    <col min="4865" max="4865" width="10.83203125" style="52" customWidth="1"/>
    <col min="4866" max="4866" width="8.1640625" style="52" customWidth="1"/>
    <col min="4867" max="4867" width="83.83203125" style="52" customWidth="1"/>
    <col min="4868" max="4868" width="19" style="52" customWidth="1"/>
    <col min="4869" max="4869" width="20.83203125" style="52" customWidth="1"/>
    <col min="4870" max="4870" width="15.5" style="52" customWidth="1"/>
    <col min="4871" max="5119" width="9.33203125" style="52"/>
    <col min="5120" max="5120" width="7.5" style="52" customWidth="1"/>
    <col min="5121" max="5121" width="10.83203125" style="52" customWidth="1"/>
    <col min="5122" max="5122" width="8.1640625" style="52" customWidth="1"/>
    <col min="5123" max="5123" width="83.83203125" style="52" customWidth="1"/>
    <col min="5124" max="5124" width="19" style="52" customWidth="1"/>
    <col min="5125" max="5125" width="20.83203125" style="52" customWidth="1"/>
    <col min="5126" max="5126" width="15.5" style="52" customWidth="1"/>
    <col min="5127" max="5375" width="9.33203125" style="52"/>
    <col min="5376" max="5376" width="7.5" style="52" customWidth="1"/>
    <col min="5377" max="5377" width="10.83203125" style="52" customWidth="1"/>
    <col min="5378" max="5378" width="8.1640625" style="52" customWidth="1"/>
    <col min="5379" max="5379" width="83.83203125" style="52" customWidth="1"/>
    <col min="5380" max="5380" width="19" style="52" customWidth="1"/>
    <col min="5381" max="5381" width="20.83203125" style="52" customWidth="1"/>
    <col min="5382" max="5382" width="15.5" style="52" customWidth="1"/>
    <col min="5383" max="5631" width="9.33203125" style="52"/>
    <col min="5632" max="5632" width="7.5" style="52" customWidth="1"/>
    <col min="5633" max="5633" width="10.83203125" style="52" customWidth="1"/>
    <col min="5634" max="5634" width="8.1640625" style="52" customWidth="1"/>
    <col min="5635" max="5635" width="83.83203125" style="52" customWidth="1"/>
    <col min="5636" max="5636" width="19" style="52" customWidth="1"/>
    <col min="5637" max="5637" width="20.83203125" style="52" customWidth="1"/>
    <col min="5638" max="5638" width="15.5" style="52" customWidth="1"/>
    <col min="5639" max="5887" width="9.33203125" style="52"/>
    <col min="5888" max="5888" width="7.5" style="52" customWidth="1"/>
    <col min="5889" max="5889" width="10.83203125" style="52" customWidth="1"/>
    <col min="5890" max="5890" width="8.1640625" style="52" customWidth="1"/>
    <col min="5891" max="5891" width="83.83203125" style="52" customWidth="1"/>
    <col min="5892" max="5892" width="19" style="52" customWidth="1"/>
    <col min="5893" max="5893" width="20.83203125" style="52" customWidth="1"/>
    <col min="5894" max="5894" width="15.5" style="52" customWidth="1"/>
    <col min="5895" max="6143" width="9.33203125" style="52"/>
    <col min="6144" max="6144" width="7.5" style="52" customWidth="1"/>
    <col min="6145" max="6145" width="10.83203125" style="52" customWidth="1"/>
    <col min="6146" max="6146" width="8.1640625" style="52" customWidth="1"/>
    <col min="6147" max="6147" width="83.83203125" style="52" customWidth="1"/>
    <col min="6148" max="6148" width="19" style="52" customWidth="1"/>
    <col min="6149" max="6149" width="20.83203125" style="52" customWidth="1"/>
    <col min="6150" max="6150" width="15.5" style="52" customWidth="1"/>
    <col min="6151" max="6399" width="9.33203125" style="52"/>
    <col min="6400" max="6400" width="7.5" style="52" customWidth="1"/>
    <col min="6401" max="6401" width="10.83203125" style="52" customWidth="1"/>
    <col min="6402" max="6402" width="8.1640625" style="52" customWidth="1"/>
    <col min="6403" max="6403" width="83.83203125" style="52" customWidth="1"/>
    <col min="6404" max="6404" width="19" style="52" customWidth="1"/>
    <col min="6405" max="6405" width="20.83203125" style="52" customWidth="1"/>
    <col min="6406" max="6406" width="15.5" style="52" customWidth="1"/>
    <col min="6407" max="6655" width="9.33203125" style="52"/>
    <col min="6656" max="6656" width="7.5" style="52" customWidth="1"/>
    <col min="6657" max="6657" width="10.83203125" style="52" customWidth="1"/>
    <col min="6658" max="6658" width="8.1640625" style="52" customWidth="1"/>
    <col min="6659" max="6659" width="83.83203125" style="52" customWidth="1"/>
    <col min="6660" max="6660" width="19" style="52" customWidth="1"/>
    <col min="6661" max="6661" width="20.83203125" style="52" customWidth="1"/>
    <col min="6662" max="6662" width="15.5" style="52" customWidth="1"/>
    <col min="6663" max="6911" width="9.33203125" style="52"/>
    <col min="6912" max="6912" width="7.5" style="52" customWidth="1"/>
    <col min="6913" max="6913" width="10.83203125" style="52" customWidth="1"/>
    <col min="6914" max="6914" width="8.1640625" style="52" customWidth="1"/>
    <col min="6915" max="6915" width="83.83203125" style="52" customWidth="1"/>
    <col min="6916" max="6916" width="19" style="52" customWidth="1"/>
    <col min="6917" max="6917" width="20.83203125" style="52" customWidth="1"/>
    <col min="6918" max="6918" width="15.5" style="52" customWidth="1"/>
    <col min="6919" max="7167" width="9.33203125" style="52"/>
    <col min="7168" max="7168" width="7.5" style="52" customWidth="1"/>
    <col min="7169" max="7169" width="10.83203125" style="52" customWidth="1"/>
    <col min="7170" max="7170" width="8.1640625" style="52" customWidth="1"/>
    <col min="7171" max="7171" width="83.83203125" style="52" customWidth="1"/>
    <col min="7172" max="7172" width="19" style="52" customWidth="1"/>
    <col min="7173" max="7173" width="20.83203125" style="52" customWidth="1"/>
    <col min="7174" max="7174" width="15.5" style="52" customWidth="1"/>
    <col min="7175" max="7423" width="9.33203125" style="52"/>
    <col min="7424" max="7424" width="7.5" style="52" customWidth="1"/>
    <col min="7425" max="7425" width="10.83203125" style="52" customWidth="1"/>
    <col min="7426" max="7426" width="8.1640625" style="52" customWidth="1"/>
    <col min="7427" max="7427" width="83.83203125" style="52" customWidth="1"/>
    <col min="7428" max="7428" width="19" style="52" customWidth="1"/>
    <col min="7429" max="7429" width="20.83203125" style="52" customWidth="1"/>
    <col min="7430" max="7430" width="15.5" style="52" customWidth="1"/>
    <col min="7431" max="7679" width="9.33203125" style="52"/>
    <col min="7680" max="7680" width="7.5" style="52" customWidth="1"/>
    <col min="7681" max="7681" width="10.83203125" style="52" customWidth="1"/>
    <col min="7682" max="7682" width="8.1640625" style="52" customWidth="1"/>
    <col min="7683" max="7683" width="83.83203125" style="52" customWidth="1"/>
    <col min="7684" max="7684" width="19" style="52" customWidth="1"/>
    <col min="7685" max="7685" width="20.83203125" style="52" customWidth="1"/>
    <col min="7686" max="7686" width="15.5" style="52" customWidth="1"/>
    <col min="7687" max="7935" width="9.33203125" style="52"/>
    <col min="7936" max="7936" width="7.5" style="52" customWidth="1"/>
    <col min="7937" max="7937" width="10.83203125" style="52" customWidth="1"/>
    <col min="7938" max="7938" width="8.1640625" style="52" customWidth="1"/>
    <col min="7939" max="7939" width="83.83203125" style="52" customWidth="1"/>
    <col min="7940" max="7940" width="19" style="52" customWidth="1"/>
    <col min="7941" max="7941" width="20.83203125" style="52" customWidth="1"/>
    <col min="7942" max="7942" width="15.5" style="52" customWidth="1"/>
    <col min="7943" max="8191" width="9.33203125" style="52"/>
    <col min="8192" max="8192" width="7.5" style="52" customWidth="1"/>
    <col min="8193" max="8193" width="10.83203125" style="52" customWidth="1"/>
    <col min="8194" max="8194" width="8.1640625" style="52" customWidth="1"/>
    <col min="8195" max="8195" width="83.83203125" style="52" customWidth="1"/>
    <col min="8196" max="8196" width="19" style="52" customWidth="1"/>
    <col min="8197" max="8197" width="20.83203125" style="52" customWidth="1"/>
    <col min="8198" max="8198" width="15.5" style="52" customWidth="1"/>
    <col min="8199" max="8447" width="9.33203125" style="52"/>
    <col min="8448" max="8448" width="7.5" style="52" customWidth="1"/>
    <col min="8449" max="8449" width="10.83203125" style="52" customWidth="1"/>
    <col min="8450" max="8450" width="8.1640625" style="52" customWidth="1"/>
    <col min="8451" max="8451" width="83.83203125" style="52" customWidth="1"/>
    <col min="8452" max="8452" width="19" style="52" customWidth="1"/>
    <col min="8453" max="8453" width="20.83203125" style="52" customWidth="1"/>
    <col min="8454" max="8454" width="15.5" style="52" customWidth="1"/>
    <col min="8455" max="8703" width="9.33203125" style="52"/>
    <col min="8704" max="8704" width="7.5" style="52" customWidth="1"/>
    <col min="8705" max="8705" width="10.83203125" style="52" customWidth="1"/>
    <col min="8706" max="8706" width="8.1640625" style="52" customWidth="1"/>
    <col min="8707" max="8707" width="83.83203125" style="52" customWidth="1"/>
    <col min="8708" max="8708" width="19" style="52" customWidth="1"/>
    <col min="8709" max="8709" width="20.83203125" style="52" customWidth="1"/>
    <col min="8710" max="8710" width="15.5" style="52" customWidth="1"/>
    <col min="8711" max="8959" width="9.33203125" style="52"/>
    <col min="8960" max="8960" width="7.5" style="52" customWidth="1"/>
    <col min="8961" max="8961" width="10.83203125" style="52" customWidth="1"/>
    <col min="8962" max="8962" width="8.1640625" style="52" customWidth="1"/>
    <col min="8963" max="8963" width="83.83203125" style="52" customWidth="1"/>
    <col min="8964" max="8964" width="19" style="52" customWidth="1"/>
    <col min="8965" max="8965" width="20.83203125" style="52" customWidth="1"/>
    <col min="8966" max="8966" width="15.5" style="52" customWidth="1"/>
    <col min="8967" max="9215" width="9.33203125" style="52"/>
    <col min="9216" max="9216" width="7.5" style="52" customWidth="1"/>
    <col min="9217" max="9217" width="10.83203125" style="52" customWidth="1"/>
    <col min="9218" max="9218" width="8.1640625" style="52" customWidth="1"/>
    <col min="9219" max="9219" width="83.83203125" style="52" customWidth="1"/>
    <col min="9220" max="9220" width="19" style="52" customWidth="1"/>
    <col min="9221" max="9221" width="20.83203125" style="52" customWidth="1"/>
    <col min="9222" max="9222" width="15.5" style="52" customWidth="1"/>
    <col min="9223" max="9471" width="9.33203125" style="52"/>
    <col min="9472" max="9472" width="7.5" style="52" customWidth="1"/>
    <col min="9473" max="9473" width="10.83203125" style="52" customWidth="1"/>
    <col min="9474" max="9474" width="8.1640625" style="52" customWidth="1"/>
    <col min="9475" max="9475" width="83.83203125" style="52" customWidth="1"/>
    <col min="9476" max="9476" width="19" style="52" customWidth="1"/>
    <col min="9477" max="9477" width="20.83203125" style="52" customWidth="1"/>
    <col min="9478" max="9478" width="15.5" style="52" customWidth="1"/>
    <col min="9479" max="9727" width="9.33203125" style="52"/>
    <col min="9728" max="9728" width="7.5" style="52" customWidth="1"/>
    <col min="9729" max="9729" width="10.83203125" style="52" customWidth="1"/>
    <col min="9730" max="9730" width="8.1640625" style="52" customWidth="1"/>
    <col min="9731" max="9731" width="83.83203125" style="52" customWidth="1"/>
    <col min="9732" max="9732" width="19" style="52" customWidth="1"/>
    <col min="9733" max="9733" width="20.83203125" style="52" customWidth="1"/>
    <col min="9734" max="9734" width="15.5" style="52" customWidth="1"/>
    <col min="9735" max="9983" width="9.33203125" style="52"/>
    <col min="9984" max="9984" width="7.5" style="52" customWidth="1"/>
    <col min="9985" max="9985" width="10.83203125" style="52" customWidth="1"/>
    <col min="9986" max="9986" width="8.1640625" style="52" customWidth="1"/>
    <col min="9987" max="9987" width="83.83203125" style="52" customWidth="1"/>
    <col min="9988" max="9988" width="19" style="52" customWidth="1"/>
    <col min="9989" max="9989" width="20.83203125" style="52" customWidth="1"/>
    <col min="9990" max="9990" width="15.5" style="52" customWidth="1"/>
    <col min="9991" max="10239" width="9.33203125" style="52"/>
    <col min="10240" max="10240" width="7.5" style="52" customWidth="1"/>
    <col min="10241" max="10241" width="10.83203125" style="52" customWidth="1"/>
    <col min="10242" max="10242" width="8.1640625" style="52" customWidth="1"/>
    <col min="10243" max="10243" width="83.83203125" style="52" customWidth="1"/>
    <col min="10244" max="10244" width="19" style="52" customWidth="1"/>
    <col min="10245" max="10245" width="20.83203125" style="52" customWidth="1"/>
    <col min="10246" max="10246" width="15.5" style="52" customWidth="1"/>
    <col min="10247" max="10495" width="9.33203125" style="52"/>
    <col min="10496" max="10496" width="7.5" style="52" customWidth="1"/>
    <col min="10497" max="10497" width="10.83203125" style="52" customWidth="1"/>
    <col min="10498" max="10498" width="8.1640625" style="52" customWidth="1"/>
    <col min="10499" max="10499" width="83.83203125" style="52" customWidth="1"/>
    <col min="10500" max="10500" width="19" style="52" customWidth="1"/>
    <col min="10501" max="10501" width="20.83203125" style="52" customWidth="1"/>
    <col min="10502" max="10502" width="15.5" style="52" customWidth="1"/>
    <col min="10503" max="10751" width="9.33203125" style="52"/>
    <col min="10752" max="10752" width="7.5" style="52" customWidth="1"/>
    <col min="10753" max="10753" width="10.83203125" style="52" customWidth="1"/>
    <col min="10754" max="10754" width="8.1640625" style="52" customWidth="1"/>
    <col min="10755" max="10755" width="83.83203125" style="52" customWidth="1"/>
    <col min="10756" max="10756" width="19" style="52" customWidth="1"/>
    <col min="10757" max="10757" width="20.83203125" style="52" customWidth="1"/>
    <col min="10758" max="10758" width="15.5" style="52" customWidth="1"/>
    <col min="10759" max="11007" width="9.33203125" style="52"/>
    <col min="11008" max="11008" width="7.5" style="52" customWidth="1"/>
    <col min="11009" max="11009" width="10.83203125" style="52" customWidth="1"/>
    <col min="11010" max="11010" width="8.1640625" style="52" customWidth="1"/>
    <col min="11011" max="11011" width="83.83203125" style="52" customWidth="1"/>
    <col min="11012" max="11012" width="19" style="52" customWidth="1"/>
    <col min="11013" max="11013" width="20.83203125" style="52" customWidth="1"/>
    <col min="11014" max="11014" width="15.5" style="52" customWidth="1"/>
    <col min="11015" max="11263" width="9.33203125" style="52"/>
    <col min="11264" max="11264" width="7.5" style="52" customWidth="1"/>
    <col min="11265" max="11265" width="10.83203125" style="52" customWidth="1"/>
    <col min="11266" max="11266" width="8.1640625" style="52" customWidth="1"/>
    <col min="11267" max="11267" width="83.83203125" style="52" customWidth="1"/>
    <col min="11268" max="11268" width="19" style="52" customWidth="1"/>
    <col min="11269" max="11269" width="20.83203125" style="52" customWidth="1"/>
    <col min="11270" max="11270" width="15.5" style="52" customWidth="1"/>
    <col min="11271" max="11519" width="9.33203125" style="52"/>
    <col min="11520" max="11520" width="7.5" style="52" customWidth="1"/>
    <col min="11521" max="11521" width="10.83203125" style="52" customWidth="1"/>
    <col min="11522" max="11522" width="8.1640625" style="52" customWidth="1"/>
    <col min="11523" max="11523" width="83.83203125" style="52" customWidth="1"/>
    <col min="11524" max="11524" width="19" style="52" customWidth="1"/>
    <col min="11525" max="11525" width="20.83203125" style="52" customWidth="1"/>
    <col min="11526" max="11526" width="15.5" style="52" customWidth="1"/>
    <col min="11527" max="11775" width="9.33203125" style="52"/>
    <col min="11776" max="11776" width="7.5" style="52" customWidth="1"/>
    <col min="11777" max="11777" width="10.83203125" style="52" customWidth="1"/>
    <col min="11778" max="11778" width="8.1640625" style="52" customWidth="1"/>
    <col min="11779" max="11779" width="83.83203125" style="52" customWidth="1"/>
    <col min="11780" max="11780" width="19" style="52" customWidth="1"/>
    <col min="11781" max="11781" width="20.83203125" style="52" customWidth="1"/>
    <col min="11782" max="11782" width="15.5" style="52" customWidth="1"/>
    <col min="11783" max="12031" width="9.33203125" style="52"/>
    <col min="12032" max="12032" width="7.5" style="52" customWidth="1"/>
    <col min="12033" max="12033" width="10.83203125" style="52" customWidth="1"/>
    <col min="12034" max="12034" width="8.1640625" style="52" customWidth="1"/>
    <col min="12035" max="12035" width="83.83203125" style="52" customWidth="1"/>
    <col min="12036" max="12036" width="19" style="52" customWidth="1"/>
    <col min="12037" max="12037" width="20.83203125" style="52" customWidth="1"/>
    <col min="12038" max="12038" width="15.5" style="52" customWidth="1"/>
    <col min="12039" max="12287" width="9.33203125" style="52"/>
    <col min="12288" max="12288" width="7.5" style="52" customWidth="1"/>
    <col min="12289" max="12289" width="10.83203125" style="52" customWidth="1"/>
    <col min="12290" max="12290" width="8.1640625" style="52" customWidth="1"/>
    <col min="12291" max="12291" width="83.83203125" style="52" customWidth="1"/>
    <col min="12292" max="12292" width="19" style="52" customWidth="1"/>
    <col min="12293" max="12293" width="20.83203125" style="52" customWidth="1"/>
    <col min="12294" max="12294" width="15.5" style="52" customWidth="1"/>
    <col min="12295" max="12543" width="9.33203125" style="52"/>
    <col min="12544" max="12544" width="7.5" style="52" customWidth="1"/>
    <col min="12545" max="12545" width="10.83203125" style="52" customWidth="1"/>
    <col min="12546" max="12546" width="8.1640625" style="52" customWidth="1"/>
    <col min="12547" max="12547" width="83.83203125" style="52" customWidth="1"/>
    <col min="12548" max="12548" width="19" style="52" customWidth="1"/>
    <col min="12549" max="12549" width="20.83203125" style="52" customWidth="1"/>
    <col min="12550" max="12550" width="15.5" style="52" customWidth="1"/>
    <col min="12551" max="12799" width="9.33203125" style="52"/>
    <col min="12800" max="12800" width="7.5" style="52" customWidth="1"/>
    <col min="12801" max="12801" width="10.83203125" style="52" customWidth="1"/>
    <col min="12802" max="12802" width="8.1640625" style="52" customWidth="1"/>
    <col min="12803" max="12803" width="83.83203125" style="52" customWidth="1"/>
    <col min="12804" max="12804" width="19" style="52" customWidth="1"/>
    <col min="12805" max="12805" width="20.83203125" style="52" customWidth="1"/>
    <col min="12806" max="12806" width="15.5" style="52" customWidth="1"/>
    <col min="12807" max="13055" width="9.33203125" style="52"/>
    <col min="13056" max="13056" width="7.5" style="52" customWidth="1"/>
    <col min="13057" max="13057" width="10.83203125" style="52" customWidth="1"/>
    <col min="13058" max="13058" width="8.1640625" style="52" customWidth="1"/>
    <col min="13059" max="13059" width="83.83203125" style="52" customWidth="1"/>
    <col min="13060" max="13060" width="19" style="52" customWidth="1"/>
    <col min="13061" max="13061" width="20.83203125" style="52" customWidth="1"/>
    <col min="13062" max="13062" width="15.5" style="52" customWidth="1"/>
    <col min="13063" max="13311" width="9.33203125" style="52"/>
    <col min="13312" max="13312" width="7.5" style="52" customWidth="1"/>
    <col min="13313" max="13313" width="10.83203125" style="52" customWidth="1"/>
    <col min="13314" max="13314" width="8.1640625" style="52" customWidth="1"/>
    <col min="13315" max="13315" width="83.83203125" style="52" customWidth="1"/>
    <col min="13316" max="13316" width="19" style="52" customWidth="1"/>
    <col min="13317" max="13317" width="20.83203125" style="52" customWidth="1"/>
    <col min="13318" max="13318" width="15.5" style="52" customWidth="1"/>
    <col min="13319" max="13567" width="9.33203125" style="52"/>
    <col min="13568" max="13568" width="7.5" style="52" customWidth="1"/>
    <col min="13569" max="13569" width="10.83203125" style="52" customWidth="1"/>
    <col min="13570" max="13570" width="8.1640625" style="52" customWidth="1"/>
    <col min="13571" max="13571" width="83.83203125" style="52" customWidth="1"/>
    <col min="13572" max="13572" width="19" style="52" customWidth="1"/>
    <col min="13573" max="13573" width="20.83203125" style="52" customWidth="1"/>
    <col min="13574" max="13574" width="15.5" style="52" customWidth="1"/>
    <col min="13575" max="13823" width="9.33203125" style="52"/>
    <col min="13824" max="13824" width="7.5" style="52" customWidth="1"/>
    <col min="13825" max="13825" width="10.83203125" style="52" customWidth="1"/>
    <col min="13826" max="13826" width="8.1640625" style="52" customWidth="1"/>
    <col min="13827" max="13827" width="83.83203125" style="52" customWidth="1"/>
    <col min="13828" max="13828" width="19" style="52" customWidth="1"/>
    <col min="13829" max="13829" width="20.83203125" style="52" customWidth="1"/>
    <col min="13830" max="13830" width="15.5" style="52" customWidth="1"/>
    <col min="13831" max="14079" width="9.33203125" style="52"/>
    <col min="14080" max="14080" width="7.5" style="52" customWidth="1"/>
    <col min="14081" max="14081" width="10.83203125" style="52" customWidth="1"/>
    <col min="14082" max="14082" width="8.1640625" style="52" customWidth="1"/>
    <col min="14083" max="14083" width="83.83203125" style="52" customWidth="1"/>
    <col min="14084" max="14084" width="19" style="52" customWidth="1"/>
    <col min="14085" max="14085" width="20.83203125" style="52" customWidth="1"/>
    <col min="14086" max="14086" width="15.5" style="52" customWidth="1"/>
    <col min="14087" max="14335" width="9.33203125" style="52"/>
    <col min="14336" max="14336" width="7.5" style="52" customWidth="1"/>
    <col min="14337" max="14337" width="10.83203125" style="52" customWidth="1"/>
    <col min="14338" max="14338" width="8.1640625" style="52" customWidth="1"/>
    <col min="14339" max="14339" width="83.83203125" style="52" customWidth="1"/>
    <col min="14340" max="14340" width="19" style="52" customWidth="1"/>
    <col min="14341" max="14341" width="20.83203125" style="52" customWidth="1"/>
    <col min="14342" max="14342" width="15.5" style="52" customWidth="1"/>
    <col min="14343" max="14591" width="9.33203125" style="52"/>
    <col min="14592" max="14592" width="7.5" style="52" customWidth="1"/>
    <col min="14593" max="14593" width="10.83203125" style="52" customWidth="1"/>
    <col min="14594" max="14594" width="8.1640625" style="52" customWidth="1"/>
    <col min="14595" max="14595" width="83.83203125" style="52" customWidth="1"/>
    <col min="14596" max="14596" width="19" style="52" customWidth="1"/>
    <col min="14597" max="14597" width="20.83203125" style="52" customWidth="1"/>
    <col min="14598" max="14598" width="15.5" style="52" customWidth="1"/>
    <col min="14599" max="14847" width="9.33203125" style="52"/>
    <col min="14848" max="14848" width="7.5" style="52" customWidth="1"/>
    <col min="14849" max="14849" width="10.83203125" style="52" customWidth="1"/>
    <col min="14850" max="14850" width="8.1640625" style="52" customWidth="1"/>
    <col min="14851" max="14851" width="83.83203125" style="52" customWidth="1"/>
    <col min="14852" max="14852" width="19" style="52" customWidth="1"/>
    <col min="14853" max="14853" width="20.83203125" style="52" customWidth="1"/>
    <col min="14854" max="14854" width="15.5" style="52" customWidth="1"/>
    <col min="14855" max="15103" width="9.33203125" style="52"/>
    <col min="15104" max="15104" width="7.5" style="52" customWidth="1"/>
    <col min="15105" max="15105" width="10.83203125" style="52" customWidth="1"/>
    <col min="15106" max="15106" width="8.1640625" style="52" customWidth="1"/>
    <col min="15107" max="15107" width="83.83203125" style="52" customWidth="1"/>
    <col min="15108" max="15108" width="19" style="52" customWidth="1"/>
    <col min="15109" max="15109" width="20.83203125" style="52" customWidth="1"/>
    <col min="15110" max="15110" width="15.5" style="52" customWidth="1"/>
    <col min="15111" max="15359" width="9.33203125" style="52"/>
    <col min="15360" max="15360" width="7.5" style="52" customWidth="1"/>
    <col min="15361" max="15361" width="10.83203125" style="52" customWidth="1"/>
    <col min="15362" max="15362" width="8.1640625" style="52" customWidth="1"/>
    <col min="15363" max="15363" width="83.83203125" style="52" customWidth="1"/>
    <col min="15364" max="15364" width="19" style="52" customWidth="1"/>
    <col min="15365" max="15365" width="20.83203125" style="52" customWidth="1"/>
    <col min="15366" max="15366" width="15.5" style="52" customWidth="1"/>
    <col min="15367" max="15615" width="9.33203125" style="52"/>
    <col min="15616" max="15616" width="7.5" style="52" customWidth="1"/>
    <col min="15617" max="15617" width="10.83203125" style="52" customWidth="1"/>
    <col min="15618" max="15618" width="8.1640625" style="52" customWidth="1"/>
    <col min="15619" max="15619" width="83.83203125" style="52" customWidth="1"/>
    <col min="15620" max="15620" width="19" style="52" customWidth="1"/>
    <col min="15621" max="15621" width="20.83203125" style="52" customWidth="1"/>
    <col min="15622" max="15622" width="15.5" style="52" customWidth="1"/>
    <col min="15623" max="15871" width="9.33203125" style="52"/>
    <col min="15872" max="15872" width="7.5" style="52" customWidth="1"/>
    <col min="15873" max="15873" width="10.83203125" style="52" customWidth="1"/>
    <col min="15874" max="15874" width="8.1640625" style="52" customWidth="1"/>
    <col min="15875" max="15875" width="83.83203125" style="52" customWidth="1"/>
    <col min="15876" max="15876" width="19" style="52" customWidth="1"/>
    <col min="15877" max="15877" width="20.83203125" style="52" customWidth="1"/>
    <col min="15878" max="15878" width="15.5" style="52" customWidth="1"/>
    <col min="15879" max="16127" width="9.33203125" style="52"/>
    <col min="16128" max="16128" width="7.5" style="52" customWidth="1"/>
    <col min="16129" max="16129" width="10.83203125" style="52" customWidth="1"/>
    <col min="16130" max="16130" width="8.1640625" style="52" customWidth="1"/>
    <col min="16131" max="16131" width="83.83203125" style="52" customWidth="1"/>
    <col min="16132" max="16132" width="19" style="52" customWidth="1"/>
    <col min="16133" max="16133" width="20.83203125" style="52" customWidth="1"/>
    <col min="16134" max="16134" width="15.5" style="52" customWidth="1"/>
    <col min="16135" max="16384" width="9.33203125" style="52"/>
  </cols>
  <sheetData>
    <row r="1" spans="1:6" ht="15" customHeight="1" x14ac:dyDescent="0.2">
      <c r="E1" s="182" t="s">
        <v>143</v>
      </c>
      <c r="F1" s="182"/>
    </row>
    <row r="2" spans="1:6" ht="15" customHeight="1" x14ac:dyDescent="0.2"/>
    <row r="3" spans="1:6" s="54" customFormat="1" ht="15" customHeight="1" x14ac:dyDescent="0.2">
      <c r="A3" s="185" t="s">
        <v>169</v>
      </c>
      <c r="B3" s="185"/>
      <c r="C3" s="185"/>
      <c r="D3" s="185"/>
      <c r="E3" s="185"/>
      <c r="F3" s="185"/>
    </row>
    <row r="4" spans="1:6" s="54" customFormat="1" ht="15" customHeight="1" x14ac:dyDescent="0.2">
      <c r="A4" s="185" t="s">
        <v>1</v>
      </c>
      <c r="B4" s="185"/>
      <c r="C4" s="185"/>
      <c r="D4" s="185"/>
      <c r="E4" s="185"/>
      <c r="F4" s="185"/>
    </row>
    <row r="5" spans="1:6" s="54" customFormat="1" ht="15" customHeight="1" x14ac:dyDescent="0.2">
      <c r="A5" s="55"/>
      <c r="B5" s="55"/>
      <c r="C5" s="55"/>
      <c r="D5" s="55"/>
      <c r="E5" s="55"/>
      <c r="F5" s="55"/>
    </row>
    <row r="6" spans="1:6" s="61" customFormat="1" ht="25.5" customHeight="1" x14ac:dyDescent="0.2">
      <c r="A6" s="58" t="s">
        <v>111</v>
      </c>
      <c r="B6" s="58" t="s">
        <v>112</v>
      </c>
      <c r="C6" s="58" t="s">
        <v>113</v>
      </c>
      <c r="D6" s="58" t="s">
        <v>109</v>
      </c>
      <c r="E6" s="59" t="s">
        <v>170</v>
      </c>
      <c r="F6" s="59" t="s">
        <v>171</v>
      </c>
    </row>
    <row r="7" spans="1:6" s="27" customFormat="1" ht="21" customHeight="1" x14ac:dyDescent="0.2">
      <c r="A7" s="23">
        <v>700</v>
      </c>
      <c r="B7" s="23"/>
      <c r="C7" s="24"/>
      <c r="D7" s="24" t="s">
        <v>116</v>
      </c>
      <c r="E7" s="25">
        <f>E8</f>
        <v>449.8</v>
      </c>
      <c r="F7" s="25">
        <f>F8</f>
        <v>0</v>
      </c>
    </row>
    <row r="8" spans="1:6" s="32" customFormat="1" ht="21" customHeight="1" x14ac:dyDescent="0.2">
      <c r="A8" s="28"/>
      <c r="B8" s="108">
        <v>70005</v>
      </c>
      <c r="C8" s="109"/>
      <c r="D8" s="110" t="s">
        <v>115</v>
      </c>
      <c r="E8" s="111">
        <f>E9</f>
        <v>449.8</v>
      </c>
      <c r="F8" s="111">
        <f>F9</f>
        <v>0</v>
      </c>
    </row>
    <row r="9" spans="1:6" s="20" customFormat="1" ht="59.25" customHeight="1" x14ac:dyDescent="0.2">
      <c r="A9" s="28"/>
      <c r="B9" s="33"/>
      <c r="C9" s="34" t="s">
        <v>117</v>
      </c>
      <c r="D9" s="35" t="s">
        <v>122</v>
      </c>
      <c r="E9" s="36">
        <f>SUM(E10:E13)</f>
        <v>449.8</v>
      </c>
      <c r="F9" s="36">
        <f>SUM(F10:F13)</f>
        <v>0</v>
      </c>
    </row>
    <row r="10" spans="1:6" ht="15" hidden="1" customHeight="1" x14ac:dyDescent="0.2">
      <c r="A10" s="62"/>
      <c r="B10" s="63"/>
      <c r="C10" s="177"/>
      <c r="D10" s="64" t="s">
        <v>103</v>
      </c>
      <c r="E10" s="66"/>
      <c r="F10" s="66"/>
    </row>
    <row r="11" spans="1:6" ht="15" hidden="1" customHeight="1" x14ac:dyDescent="0.2">
      <c r="A11" s="62"/>
      <c r="B11" s="63"/>
      <c r="C11" s="177"/>
      <c r="D11" s="64" t="s">
        <v>104</v>
      </c>
      <c r="E11" s="66"/>
      <c r="F11" s="66"/>
    </row>
    <row r="12" spans="1:6" ht="15" customHeight="1" x14ac:dyDescent="0.2">
      <c r="A12" s="62"/>
      <c r="B12" s="63"/>
      <c r="C12" s="177"/>
      <c r="D12" s="64" t="s">
        <v>106</v>
      </c>
      <c r="E12" s="66">
        <v>449.8</v>
      </c>
      <c r="F12" s="66">
        <v>0</v>
      </c>
    </row>
    <row r="13" spans="1:6" ht="15" hidden="1" customHeight="1" x14ac:dyDescent="0.2">
      <c r="A13" s="62"/>
      <c r="B13" s="63"/>
      <c r="C13" s="177"/>
      <c r="D13" s="64" t="s">
        <v>105</v>
      </c>
      <c r="E13" s="66"/>
      <c r="F13" s="66"/>
    </row>
    <row r="14" spans="1:6" s="42" customFormat="1" ht="21" hidden="1" customHeight="1" x14ac:dyDescent="0.2">
      <c r="A14" s="39">
        <v>758</v>
      </c>
      <c r="B14" s="39"/>
      <c r="C14" s="40"/>
      <c r="D14" s="40" t="s">
        <v>124</v>
      </c>
      <c r="E14" s="41">
        <f>E15</f>
        <v>0</v>
      </c>
      <c r="F14" s="41">
        <f>F15</f>
        <v>0</v>
      </c>
    </row>
    <row r="15" spans="1:6" s="32" customFormat="1" ht="21" hidden="1" customHeight="1" x14ac:dyDescent="0.2">
      <c r="A15" s="28"/>
      <c r="B15" s="22">
        <v>75814</v>
      </c>
      <c r="C15" s="29"/>
      <c r="D15" s="30" t="s">
        <v>125</v>
      </c>
      <c r="E15" s="31">
        <f>E16</f>
        <v>0</v>
      </c>
      <c r="F15" s="31">
        <f>F16</f>
        <v>0</v>
      </c>
    </row>
    <row r="16" spans="1:6" s="20" customFormat="1" ht="18" hidden="1" customHeight="1" x14ac:dyDescent="0.2">
      <c r="A16" s="28"/>
      <c r="B16" s="33"/>
      <c r="C16" s="34" t="s">
        <v>118</v>
      </c>
      <c r="D16" s="35" t="s">
        <v>133</v>
      </c>
      <c r="E16" s="36"/>
      <c r="F16" s="36"/>
    </row>
    <row r="17" spans="1:6" s="27" customFormat="1" ht="21" customHeight="1" x14ac:dyDescent="0.2">
      <c r="A17" s="23">
        <v>801</v>
      </c>
      <c r="B17" s="23"/>
      <c r="C17" s="24"/>
      <c r="D17" s="24" t="s">
        <v>126</v>
      </c>
      <c r="E17" s="25">
        <f>E18+E23+E25</f>
        <v>29.04</v>
      </c>
      <c r="F17" s="25">
        <f>F18+F23+F25</f>
        <v>0</v>
      </c>
    </row>
    <row r="18" spans="1:6" s="32" customFormat="1" ht="21" customHeight="1" x14ac:dyDescent="0.2">
      <c r="A18" s="28"/>
      <c r="B18" s="108">
        <v>80115</v>
      </c>
      <c r="C18" s="109"/>
      <c r="D18" s="110" t="s">
        <v>127</v>
      </c>
      <c r="E18" s="111">
        <f>E19+E20+E21+E22</f>
        <v>29.04</v>
      </c>
      <c r="F18" s="111">
        <f>F19+F20+F21+F22</f>
        <v>0</v>
      </c>
    </row>
    <row r="19" spans="1:6" s="20" customFormat="1" ht="18" hidden="1" customHeight="1" x14ac:dyDescent="0.2">
      <c r="A19" s="28"/>
      <c r="B19" s="33"/>
      <c r="C19" s="34" t="s">
        <v>119</v>
      </c>
      <c r="D19" s="35" t="s">
        <v>134</v>
      </c>
      <c r="E19" s="36"/>
      <c r="F19" s="36"/>
    </row>
    <row r="20" spans="1:6" s="20" customFormat="1" ht="18" customHeight="1" x14ac:dyDescent="0.2">
      <c r="A20" s="28"/>
      <c r="B20" s="33"/>
      <c r="C20" s="34" t="s">
        <v>120</v>
      </c>
      <c r="D20" s="35" t="s">
        <v>173</v>
      </c>
      <c r="E20" s="38">
        <v>7.92</v>
      </c>
      <c r="F20" s="38">
        <v>0</v>
      </c>
    </row>
    <row r="21" spans="1:6" s="20" customFormat="1" ht="18" customHeight="1" x14ac:dyDescent="0.2">
      <c r="A21" s="28"/>
      <c r="B21" s="33"/>
      <c r="C21" s="34" t="s">
        <v>118</v>
      </c>
      <c r="D21" s="35" t="s">
        <v>135</v>
      </c>
      <c r="E21" s="36">
        <v>21.12</v>
      </c>
      <c r="F21" s="36">
        <v>0</v>
      </c>
    </row>
    <row r="22" spans="1:6" s="20" customFormat="1" ht="18" hidden="1" customHeight="1" x14ac:dyDescent="0.2">
      <c r="A22" s="28"/>
      <c r="B22" s="33"/>
      <c r="C22" s="34" t="s">
        <v>121</v>
      </c>
      <c r="D22" s="35" t="s">
        <v>136</v>
      </c>
      <c r="E22" s="36"/>
      <c r="F22" s="36"/>
    </row>
    <row r="23" spans="1:6" s="32" customFormat="1" ht="21" hidden="1" customHeight="1" x14ac:dyDescent="0.2">
      <c r="A23" s="28"/>
      <c r="B23" s="22">
        <v>80117</v>
      </c>
      <c r="C23" s="29"/>
      <c r="D23" s="30" t="s">
        <v>128</v>
      </c>
      <c r="E23" s="31">
        <f>E24</f>
        <v>0</v>
      </c>
      <c r="F23" s="31">
        <f>F24</f>
        <v>0</v>
      </c>
    </row>
    <row r="24" spans="1:6" s="20" customFormat="1" ht="18" hidden="1" customHeight="1" x14ac:dyDescent="0.2">
      <c r="A24" s="28"/>
      <c r="B24" s="33"/>
      <c r="C24" s="34" t="s">
        <v>120</v>
      </c>
      <c r="D24" s="35" t="s">
        <v>137</v>
      </c>
      <c r="E24" s="36"/>
      <c r="F24" s="36"/>
    </row>
    <row r="25" spans="1:6" s="45" customFormat="1" ht="21" hidden="1" customHeight="1" x14ac:dyDescent="0.2">
      <c r="A25" s="28"/>
      <c r="B25" s="22">
        <v>80130</v>
      </c>
      <c r="C25" s="43"/>
      <c r="D25" s="30" t="s">
        <v>129</v>
      </c>
      <c r="E25" s="44">
        <f>SUM(E26:E26)</f>
        <v>0</v>
      </c>
      <c r="F25" s="44">
        <f>SUM(F26:F26)</f>
        <v>0</v>
      </c>
    </row>
    <row r="26" spans="1:6" s="45" customFormat="1" ht="18" hidden="1" customHeight="1" x14ac:dyDescent="0.2">
      <c r="A26" s="28"/>
      <c r="B26" s="46"/>
      <c r="C26" s="34" t="s">
        <v>120</v>
      </c>
      <c r="D26" s="35" t="s">
        <v>137</v>
      </c>
      <c r="E26" s="38"/>
      <c r="F26" s="38"/>
    </row>
    <row r="27" spans="1:6" s="42" customFormat="1" ht="21" hidden="1" customHeight="1" x14ac:dyDescent="0.2">
      <c r="A27" s="39">
        <v>853</v>
      </c>
      <c r="B27" s="39"/>
      <c r="C27" s="40"/>
      <c r="D27" s="40" t="s">
        <v>138</v>
      </c>
      <c r="E27" s="41">
        <f>E28+E67+E69</f>
        <v>0</v>
      </c>
      <c r="F27" s="41">
        <f>F28+F67+F69</f>
        <v>0</v>
      </c>
    </row>
    <row r="28" spans="1:6" s="32" customFormat="1" ht="21" hidden="1" customHeight="1" x14ac:dyDescent="0.2">
      <c r="A28" s="28"/>
      <c r="B28" s="22">
        <v>85395</v>
      </c>
      <c r="C28" s="29"/>
      <c r="D28" s="30" t="s">
        <v>130</v>
      </c>
      <c r="E28" s="31">
        <f>E29</f>
        <v>0</v>
      </c>
      <c r="F28" s="31">
        <f>F29</f>
        <v>0</v>
      </c>
    </row>
    <row r="29" spans="1:6" s="20" customFormat="1" ht="27.75" hidden="1" customHeight="1" x14ac:dyDescent="0.2">
      <c r="A29" s="28"/>
      <c r="B29" s="33"/>
      <c r="C29" s="34" t="s">
        <v>121</v>
      </c>
      <c r="D29" s="35" t="s">
        <v>139</v>
      </c>
      <c r="E29" s="36"/>
      <c r="F29" s="36"/>
    </row>
    <row r="30" spans="1:6" s="27" customFormat="1" ht="21" customHeight="1" x14ac:dyDescent="0.2">
      <c r="A30" s="23">
        <v>854</v>
      </c>
      <c r="B30" s="23"/>
      <c r="C30" s="24"/>
      <c r="D30" s="24" t="s">
        <v>131</v>
      </c>
      <c r="E30" s="25">
        <f>E31+E64+E68</f>
        <v>1853.42</v>
      </c>
      <c r="F30" s="25">
        <f>F31+F64+F68</f>
        <v>344.69</v>
      </c>
    </row>
    <row r="31" spans="1:6" s="32" customFormat="1" ht="21" customHeight="1" x14ac:dyDescent="0.2">
      <c r="A31" s="28"/>
      <c r="B31" s="110">
        <v>85410</v>
      </c>
      <c r="C31" s="109"/>
      <c r="D31" s="110" t="s">
        <v>132</v>
      </c>
      <c r="E31" s="111">
        <f>E32+E35</f>
        <v>1853.42</v>
      </c>
      <c r="F31" s="111">
        <f>F32+F35</f>
        <v>344.69</v>
      </c>
    </row>
    <row r="32" spans="1:6" s="20" customFormat="1" ht="16.5" customHeight="1" x14ac:dyDescent="0.2">
      <c r="A32" s="28"/>
      <c r="B32" s="48"/>
      <c r="C32" s="34" t="s">
        <v>120</v>
      </c>
      <c r="D32" s="35" t="s">
        <v>123</v>
      </c>
      <c r="E32" s="38">
        <f>SUM(E33:E34)</f>
        <v>1791.26</v>
      </c>
      <c r="F32" s="38">
        <f>SUM(F33:F34)</f>
        <v>344.69</v>
      </c>
    </row>
    <row r="33" spans="1:6" ht="15" customHeight="1" x14ac:dyDescent="0.2">
      <c r="A33" s="62"/>
      <c r="B33" s="67"/>
      <c r="C33" s="177"/>
      <c r="D33" s="64" t="s">
        <v>107</v>
      </c>
      <c r="E33" s="66">
        <v>274.8</v>
      </c>
      <c r="F33" s="66">
        <v>207.22</v>
      </c>
    </row>
    <row r="34" spans="1:6" ht="15" customHeight="1" x14ac:dyDescent="0.2">
      <c r="A34" s="62"/>
      <c r="B34" s="67"/>
      <c r="C34" s="177"/>
      <c r="D34" s="64" t="s">
        <v>174</v>
      </c>
      <c r="E34" s="65">
        <v>1516.46</v>
      </c>
      <c r="F34" s="65">
        <v>137.47</v>
      </c>
    </row>
    <row r="35" spans="1:6" s="20" customFormat="1" ht="18" customHeight="1" x14ac:dyDescent="0.2">
      <c r="A35" s="28"/>
      <c r="B35" s="48"/>
      <c r="C35" s="34" t="s">
        <v>118</v>
      </c>
      <c r="D35" s="35" t="s">
        <v>135</v>
      </c>
      <c r="E35" s="36">
        <v>62.16</v>
      </c>
      <c r="F35" s="36">
        <v>0</v>
      </c>
    </row>
    <row r="36" spans="1:6" s="122" customFormat="1" ht="20.25" customHeight="1" x14ac:dyDescent="0.2">
      <c r="A36" s="289" t="s">
        <v>37</v>
      </c>
      <c r="B36" s="290"/>
      <c r="C36" s="290"/>
      <c r="D36" s="291"/>
      <c r="E36" s="121">
        <f>E30+E27+E17+E14+E7</f>
        <v>2332.2600000000002</v>
      </c>
      <c r="F36" s="121">
        <f>F30+F27+F17+F14+F7</f>
        <v>344.69</v>
      </c>
    </row>
    <row r="37" spans="1:6" ht="20.25" customHeight="1" x14ac:dyDescent="0.2">
      <c r="A37" s="68"/>
      <c r="B37" s="68"/>
      <c r="C37" s="68"/>
      <c r="D37" s="68"/>
      <c r="E37" s="69"/>
      <c r="F37" s="69"/>
    </row>
    <row r="38" spans="1:6" ht="20.25" customHeight="1" x14ac:dyDescent="0.2">
      <c r="A38" s="68"/>
      <c r="B38" s="68"/>
      <c r="C38" s="68"/>
      <c r="D38" s="68"/>
      <c r="E38" s="69"/>
      <c r="F38" s="69"/>
    </row>
    <row r="39" spans="1:6" ht="20.25" customHeight="1" x14ac:dyDescent="0.2">
      <c r="A39" s="68"/>
      <c r="B39" s="68"/>
      <c r="C39" s="68"/>
      <c r="D39" s="68"/>
      <c r="E39" s="69"/>
      <c r="F39" s="69"/>
    </row>
    <row r="40" spans="1:6" ht="15.75" customHeight="1" x14ac:dyDescent="0.2"/>
    <row r="41" spans="1:6" ht="15.75" customHeight="1" x14ac:dyDescent="0.2">
      <c r="B41" s="176"/>
      <c r="C41" s="176"/>
      <c r="D41" s="71"/>
    </row>
    <row r="42" spans="1:6" x14ac:dyDescent="0.2">
      <c r="A42" s="172" t="s">
        <v>196</v>
      </c>
      <c r="B42" s="172"/>
      <c r="C42" s="172"/>
      <c r="D42" s="73" t="s">
        <v>77</v>
      </c>
      <c r="E42" s="74" t="s">
        <v>141</v>
      </c>
      <c r="F42" s="74"/>
    </row>
    <row r="43" spans="1:6" x14ac:dyDescent="0.2">
      <c r="A43" s="172" t="s">
        <v>197</v>
      </c>
      <c r="B43" s="172"/>
      <c r="C43" s="172"/>
      <c r="D43" s="73" t="s">
        <v>78</v>
      </c>
      <c r="E43" s="73" t="s">
        <v>140</v>
      </c>
      <c r="F43" s="73"/>
    </row>
    <row r="44" spans="1:6" x14ac:dyDescent="0.2">
      <c r="D44" s="75"/>
    </row>
  </sheetData>
  <mergeCells count="9">
    <mergeCell ref="E1:F1"/>
    <mergeCell ref="A3:F3"/>
    <mergeCell ref="A4:F4"/>
    <mergeCell ref="A42:C42"/>
    <mergeCell ref="A43:C43"/>
    <mergeCell ref="C33:C34"/>
    <mergeCell ref="A36:D36"/>
    <mergeCell ref="B41:C41"/>
    <mergeCell ref="C10:C13"/>
  </mergeCells>
  <printOptions horizontalCentered="1"/>
  <pageMargins left="0.62992125984251968" right="0.51181102362204722" top="0.94488188976377963" bottom="0.55118110236220474" header="0.31496062992125984" footer="0.31496062992125984"/>
  <pageSetup paperSize="9" scale="7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2"/>
  <sheetViews>
    <sheetView zoomScaleNormal="100" workbookViewId="0"/>
  </sheetViews>
  <sheetFormatPr defaultRowHeight="14.25" x14ac:dyDescent="0.2"/>
  <cols>
    <col min="1" max="1" width="7.6640625" style="49" customWidth="1"/>
    <col min="2" max="2" width="10.6640625" style="49" customWidth="1"/>
    <col min="3" max="3" width="7.1640625" style="49" customWidth="1"/>
    <col min="4" max="4" width="89.6640625" style="50" customWidth="1"/>
    <col min="5" max="5" width="18.1640625" style="51" customWidth="1"/>
    <col min="6" max="254" width="9.33203125" style="52"/>
    <col min="255" max="255" width="7.5" style="52" customWidth="1"/>
    <col min="256" max="256" width="10.83203125" style="52" customWidth="1"/>
    <col min="257" max="257" width="8.1640625" style="52" customWidth="1"/>
    <col min="258" max="258" width="83.83203125" style="52" customWidth="1"/>
    <col min="259" max="259" width="19" style="52" customWidth="1"/>
    <col min="260" max="260" width="20.83203125" style="52" customWidth="1"/>
    <col min="261" max="261" width="15.5" style="52" customWidth="1"/>
    <col min="262" max="510" width="9.33203125" style="52"/>
    <col min="511" max="511" width="7.5" style="52" customWidth="1"/>
    <col min="512" max="512" width="10.83203125" style="52" customWidth="1"/>
    <col min="513" max="513" width="8.1640625" style="52" customWidth="1"/>
    <col min="514" max="514" width="83.83203125" style="52" customWidth="1"/>
    <col min="515" max="515" width="19" style="52" customWidth="1"/>
    <col min="516" max="516" width="20.83203125" style="52" customWidth="1"/>
    <col min="517" max="517" width="15.5" style="52" customWidth="1"/>
    <col min="518" max="766" width="9.33203125" style="52"/>
    <col min="767" max="767" width="7.5" style="52" customWidth="1"/>
    <col min="768" max="768" width="10.83203125" style="52" customWidth="1"/>
    <col min="769" max="769" width="8.1640625" style="52" customWidth="1"/>
    <col min="770" max="770" width="83.83203125" style="52" customWidth="1"/>
    <col min="771" max="771" width="19" style="52" customWidth="1"/>
    <col min="772" max="772" width="20.83203125" style="52" customWidth="1"/>
    <col min="773" max="773" width="15.5" style="52" customWidth="1"/>
    <col min="774" max="1022" width="9.33203125" style="52"/>
    <col min="1023" max="1023" width="7.5" style="52" customWidth="1"/>
    <col min="1024" max="1024" width="10.83203125" style="52" customWidth="1"/>
    <col min="1025" max="1025" width="8.1640625" style="52" customWidth="1"/>
    <col min="1026" max="1026" width="83.83203125" style="52" customWidth="1"/>
    <col min="1027" max="1027" width="19" style="52" customWidth="1"/>
    <col min="1028" max="1028" width="20.83203125" style="52" customWidth="1"/>
    <col min="1029" max="1029" width="15.5" style="52" customWidth="1"/>
    <col min="1030" max="1278" width="9.33203125" style="52"/>
    <col min="1279" max="1279" width="7.5" style="52" customWidth="1"/>
    <col min="1280" max="1280" width="10.83203125" style="52" customWidth="1"/>
    <col min="1281" max="1281" width="8.1640625" style="52" customWidth="1"/>
    <col min="1282" max="1282" width="83.83203125" style="52" customWidth="1"/>
    <col min="1283" max="1283" width="19" style="52" customWidth="1"/>
    <col min="1284" max="1284" width="20.83203125" style="52" customWidth="1"/>
    <col min="1285" max="1285" width="15.5" style="52" customWidth="1"/>
    <col min="1286" max="1534" width="9.33203125" style="52"/>
    <col min="1535" max="1535" width="7.5" style="52" customWidth="1"/>
    <col min="1536" max="1536" width="10.83203125" style="52" customWidth="1"/>
    <col min="1537" max="1537" width="8.1640625" style="52" customWidth="1"/>
    <col min="1538" max="1538" width="83.83203125" style="52" customWidth="1"/>
    <col min="1539" max="1539" width="19" style="52" customWidth="1"/>
    <col min="1540" max="1540" width="20.83203125" style="52" customWidth="1"/>
    <col min="1541" max="1541" width="15.5" style="52" customWidth="1"/>
    <col min="1542" max="1790" width="9.33203125" style="52"/>
    <col min="1791" max="1791" width="7.5" style="52" customWidth="1"/>
    <col min="1792" max="1792" width="10.83203125" style="52" customWidth="1"/>
    <col min="1793" max="1793" width="8.1640625" style="52" customWidth="1"/>
    <col min="1794" max="1794" width="83.83203125" style="52" customWidth="1"/>
    <col min="1795" max="1795" width="19" style="52" customWidth="1"/>
    <col min="1796" max="1796" width="20.83203125" style="52" customWidth="1"/>
    <col min="1797" max="1797" width="15.5" style="52" customWidth="1"/>
    <col min="1798" max="2046" width="9.33203125" style="52"/>
    <col min="2047" max="2047" width="7.5" style="52" customWidth="1"/>
    <col min="2048" max="2048" width="10.83203125" style="52" customWidth="1"/>
    <col min="2049" max="2049" width="8.1640625" style="52" customWidth="1"/>
    <col min="2050" max="2050" width="83.83203125" style="52" customWidth="1"/>
    <col min="2051" max="2051" width="19" style="52" customWidth="1"/>
    <col min="2052" max="2052" width="20.83203125" style="52" customWidth="1"/>
    <col min="2053" max="2053" width="15.5" style="52" customWidth="1"/>
    <col min="2054" max="2302" width="9.33203125" style="52"/>
    <col min="2303" max="2303" width="7.5" style="52" customWidth="1"/>
    <col min="2304" max="2304" width="10.83203125" style="52" customWidth="1"/>
    <col min="2305" max="2305" width="8.1640625" style="52" customWidth="1"/>
    <col min="2306" max="2306" width="83.83203125" style="52" customWidth="1"/>
    <col min="2307" max="2307" width="19" style="52" customWidth="1"/>
    <col min="2308" max="2308" width="20.83203125" style="52" customWidth="1"/>
    <col min="2309" max="2309" width="15.5" style="52" customWidth="1"/>
    <col min="2310" max="2558" width="9.33203125" style="52"/>
    <col min="2559" max="2559" width="7.5" style="52" customWidth="1"/>
    <col min="2560" max="2560" width="10.83203125" style="52" customWidth="1"/>
    <col min="2561" max="2561" width="8.1640625" style="52" customWidth="1"/>
    <col min="2562" max="2562" width="83.83203125" style="52" customWidth="1"/>
    <col min="2563" max="2563" width="19" style="52" customWidth="1"/>
    <col min="2564" max="2564" width="20.83203125" style="52" customWidth="1"/>
    <col min="2565" max="2565" width="15.5" style="52" customWidth="1"/>
    <col min="2566" max="2814" width="9.33203125" style="52"/>
    <col min="2815" max="2815" width="7.5" style="52" customWidth="1"/>
    <col min="2816" max="2816" width="10.83203125" style="52" customWidth="1"/>
    <col min="2817" max="2817" width="8.1640625" style="52" customWidth="1"/>
    <col min="2818" max="2818" width="83.83203125" style="52" customWidth="1"/>
    <col min="2819" max="2819" width="19" style="52" customWidth="1"/>
    <col min="2820" max="2820" width="20.83203125" style="52" customWidth="1"/>
    <col min="2821" max="2821" width="15.5" style="52" customWidth="1"/>
    <col min="2822" max="3070" width="9.33203125" style="52"/>
    <col min="3071" max="3071" width="7.5" style="52" customWidth="1"/>
    <col min="3072" max="3072" width="10.83203125" style="52" customWidth="1"/>
    <col min="3073" max="3073" width="8.1640625" style="52" customWidth="1"/>
    <col min="3074" max="3074" width="83.83203125" style="52" customWidth="1"/>
    <col min="3075" max="3075" width="19" style="52" customWidth="1"/>
    <col min="3076" max="3076" width="20.83203125" style="52" customWidth="1"/>
    <col min="3077" max="3077" width="15.5" style="52" customWidth="1"/>
    <col min="3078" max="3326" width="9.33203125" style="52"/>
    <col min="3327" max="3327" width="7.5" style="52" customWidth="1"/>
    <col min="3328" max="3328" width="10.83203125" style="52" customWidth="1"/>
    <col min="3329" max="3329" width="8.1640625" style="52" customWidth="1"/>
    <col min="3330" max="3330" width="83.83203125" style="52" customWidth="1"/>
    <col min="3331" max="3331" width="19" style="52" customWidth="1"/>
    <col min="3332" max="3332" width="20.83203125" style="52" customWidth="1"/>
    <col min="3333" max="3333" width="15.5" style="52" customWidth="1"/>
    <col min="3334" max="3582" width="9.33203125" style="52"/>
    <col min="3583" max="3583" width="7.5" style="52" customWidth="1"/>
    <col min="3584" max="3584" width="10.83203125" style="52" customWidth="1"/>
    <col min="3585" max="3585" width="8.1640625" style="52" customWidth="1"/>
    <col min="3586" max="3586" width="83.83203125" style="52" customWidth="1"/>
    <col min="3587" max="3587" width="19" style="52" customWidth="1"/>
    <col min="3588" max="3588" width="20.83203125" style="52" customWidth="1"/>
    <col min="3589" max="3589" width="15.5" style="52" customWidth="1"/>
    <col min="3590" max="3838" width="9.33203125" style="52"/>
    <col min="3839" max="3839" width="7.5" style="52" customWidth="1"/>
    <col min="3840" max="3840" width="10.83203125" style="52" customWidth="1"/>
    <col min="3841" max="3841" width="8.1640625" style="52" customWidth="1"/>
    <col min="3842" max="3842" width="83.83203125" style="52" customWidth="1"/>
    <col min="3843" max="3843" width="19" style="52" customWidth="1"/>
    <col min="3844" max="3844" width="20.83203125" style="52" customWidth="1"/>
    <col min="3845" max="3845" width="15.5" style="52" customWidth="1"/>
    <col min="3846" max="4094" width="9.33203125" style="52"/>
    <col min="4095" max="4095" width="7.5" style="52" customWidth="1"/>
    <col min="4096" max="4096" width="10.83203125" style="52" customWidth="1"/>
    <col min="4097" max="4097" width="8.1640625" style="52" customWidth="1"/>
    <col min="4098" max="4098" width="83.83203125" style="52" customWidth="1"/>
    <col min="4099" max="4099" width="19" style="52" customWidth="1"/>
    <col min="4100" max="4100" width="20.83203125" style="52" customWidth="1"/>
    <col min="4101" max="4101" width="15.5" style="52" customWidth="1"/>
    <col min="4102" max="4350" width="9.33203125" style="52"/>
    <col min="4351" max="4351" width="7.5" style="52" customWidth="1"/>
    <col min="4352" max="4352" width="10.83203125" style="52" customWidth="1"/>
    <col min="4353" max="4353" width="8.1640625" style="52" customWidth="1"/>
    <col min="4354" max="4354" width="83.83203125" style="52" customWidth="1"/>
    <col min="4355" max="4355" width="19" style="52" customWidth="1"/>
    <col min="4356" max="4356" width="20.83203125" style="52" customWidth="1"/>
    <col min="4357" max="4357" width="15.5" style="52" customWidth="1"/>
    <col min="4358" max="4606" width="9.33203125" style="52"/>
    <col min="4607" max="4607" width="7.5" style="52" customWidth="1"/>
    <col min="4608" max="4608" width="10.83203125" style="52" customWidth="1"/>
    <col min="4609" max="4609" width="8.1640625" style="52" customWidth="1"/>
    <col min="4610" max="4610" width="83.83203125" style="52" customWidth="1"/>
    <col min="4611" max="4611" width="19" style="52" customWidth="1"/>
    <col min="4612" max="4612" width="20.83203125" style="52" customWidth="1"/>
    <col min="4613" max="4613" width="15.5" style="52" customWidth="1"/>
    <col min="4614" max="4862" width="9.33203125" style="52"/>
    <col min="4863" max="4863" width="7.5" style="52" customWidth="1"/>
    <col min="4864" max="4864" width="10.83203125" style="52" customWidth="1"/>
    <col min="4865" max="4865" width="8.1640625" style="52" customWidth="1"/>
    <col min="4866" max="4866" width="83.83203125" style="52" customWidth="1"/>
    <col min="4867" max="4867" width="19" style="52" customWidth="1"/>
    <col min="4868" max="4868" width="20.83203125" style="52" customWidth="1"/>
    <col min="4869" max="4869" width="15.5" style="52" customWidth="1"/>
    <col min="4870" max="5118" width="9.33203125" style="52"/>
    <col min="5119" max="5119" width="7.5" style="52" customWidth="1"/>
    <col min="5120" max="5120" width="10.83203125" style="52" customWidth="1"/>
    <col min="5121" max="5121" width="8.1640625" style="52" customWidth="1"/>
    <col min="5122" max="5122" width="83.83203125" style="52" customWidth="1"/>
    <col min="5123" max="5123" width="19" style="52" customWidth="1"/>
    <col min="5124" max="5124" width="20.83203125" style="52" customWidth="1"/>
    <col min="5125" max="5125" width="15.5" style="52" customWidth="1"/>
    <col min="5126" max="5374" width="9.33203125" style="52"/>
    <col min="5375" max="5375" width="7.5" style="52" customWidth="1"/>
    <col min="5376" max="5376" width="10.83203125" style="52" customWidth="1"/>
    <col min="5377" max="5377" width="8.1640625" style="52" customWidth="1"/>
    <col min="5378" max="5378" width="83.83203125" style="52" customWidth="1"/>
    <col min="5379" max="5379" width="19" style="52" customWidth="1"/>
    <col min="5380" max="5380" width="20.83203125" style="52" customWidth="1"/>
    <col min="5381" max="5381" width="15.5" style="52" customWidth="1"/>
    <col min="5382" max="5630" width="9.33203125" style="52"/>
    <col min="5631" max="5631" width="7.5" style="52" customWidth="1"/>
    <col min="5632" max="5632" width="10.83203125" style="52" customWidth="1"/>
    <col min="5633" max="5633" width="8.1640625" style="52" customWidth="1"/>
    <col min="5634" max="5634" width="83.83203125" style="52" customWidth="1"/>
    <col min="5635" max="5635" width="19" style="52" customWidth="1"/>
    <col min="5636" max="5636" width="20.83203125" style="52" customWidth="1"/>
    <col min="5637" max="5637" width="15.5" style="52" customWidth="1"/>
    <col min="5638" max="5886" width="9.33203125" style="52"/>
    <col min="5887" max="5887" width="7.5" style="52" customWidth="1"/>
    <col min="5888" max="5888" width="10.83203125" style="52" customWidth="1"/>
    <col min="5889" max="5889" width="8.1640625" style="52" customWidth="1"/>
    <col min="5890" max="5890" width="83.83203125" style="52" customWidth="1"/>
    <col min="5891" max="5891" width="19" style="52" customWidth="1"/>
    <col min="5892" max="5892" width="20.83203125" style="52" customWidth="1"/>
    <col min="5893" max="5893" width="15.5" style="52" customWidth="1"/>
    <col min="5894" max="6142" width="9.33203125" style="52"/>
    <col min="6143" max="6143" width="7.5" style="52" customWidth="1"/>
    <col min="6144" max="6144" width="10.83203125" style="52" customWidth="1"/>
    <col min="6145" max="6145" width="8.1640625" style="52" customWidth="1"/>
    <col min="6146" max="6146" width="83.83203125" style="52" customWidth="1"/>
    <col min="6147" max="6147" width="19" style="52" customWidth="1"/>
    <col min="6148" max="6148" width="20.83203125" style="52" customWidth="1"/>
    <col min="6149" max="6149" width="15.5" style="52" customWidth="1"/>
    <col min="6150" max="6398" width="9.33203125" style="52"/>
    <col min="6399" max="6399" width="7.5" style="52" customWidth="1"/>
    <col min="6400" max="6400" width="10.83203125" style="52" customWidth="1"/>
    <col min="6401" max="6401" width="8.1640625" style="52" customWidth="1"/>
    <col min="6402" max="6402" width="83.83203125" style="52" customWidth="1"/>
    <col min="6403" max="6403" width="19" style="52" customWidth="1"/>
    <col min="6404" max="6404" width="20.83203125" style="52" customWidth="1"/>
    <col min="6405" max="6405" width="15.5" style="52" customWidth="1"/>
    <col min="6406" max="6654" width="9.33203125" style="52"/>
    <col min="6655" max="6655" width="7.5" style="52" customWidth="1"/>
    <col min="6656" max="6656" width="10.83203125" style="52" customWidth="1"/>
    <col min="6657" max="6657" width="8.1640625" style="52" customWidth="1"/>
    <col min="6658" max="6658" width="83.83203125" style="52" customWidth="1"/>
    <col min="6659" max="6659" width="19" style="52" customWidth="1"/>
    <col min="6660" max="6660" width="20.83203125" style="52" customWidth="1"/>
    <col min="6661" max="6661" width="15.5" style="52" customWidth="1"/>
    <col min="6662" max="6910" width="9.33203125" style="52"/>
    <col min="6911" max="6911" width="7.5" style="52" customWidth="1"/>
    <col min="6912" max="6912" width="10.83203125" style="52" customWidth="1"/>
    <col min="6913" max="6913" width="8.1640625" style="52" customWidth="1"/>
    <col min="6914" max="6914" width="83.83203125" style="52" customWidth="1"/>
    <col min="6915" max="6915" width="19" style="52" customWidth="1"/>
    <col min="6916" max="6916" width="20.83203125" style="52" customWidth="1"/>
    <col min="6917" max="6917" width="15.5" style="52" customWidth="1"/>
    <col min="6918" max="7166" width="9.33203125" style="52"/>
    <col min="7167" max="7167" width="7.5" style="52" customWidth="1"/>
    <col min="7168" max="7168" width="10.83203125" style="52" customWidth="1"/>
    <col min="7169" max="7169" width="8.1640625" style="52" customWidth="1"/>
    <col min="7170" max="7170" width="83.83203125" style="52" customWidth="1"/>
    <col min="7171" max="7171" width="19" style="52" customWidth="1"/>
    <col min="7172" max="7172" width="20.83203125" style="52" customWidth="1"/>
    <col min="7173" max="7173" width="15.5" style="52" customWidth="1"/>
    <col min="7174" max="7422" width="9.33203125" style="52"/>
    <col min="7423" max="7423" width="7.5" style="52" customWidth="1"/>
    <col min="7424" max="7424" width="10.83203125" style="52" customWidth="1"/>
    <col min="7425" max="7425" width="8.1640625" style="52" customWidth="1"/>
    <col min="7426" max="7426" width="83.83203125" style="52" customWidth="1"/>
    <col min="7427" max="7427" width="19" style="52" customWidth="1"/>
    <col min="7428" max="7428" width="20.83203125" style="52" customWidth="1"/>
    <col min="7429" max="7429" width="15.5" style="52" customWidth="1"/>
    <col min="7430" max="7678" width="9.33203125" style="52"/>
    <col min="7679" max="7679" width="7.5" style="52" customWidth="1"/>
    <col min="7680" max="7680" width="10.83203125" style="52" customWidth="1"/>
    <col min="7681" max="7681" width="8.1640625" style="52" customWidth="1"/>
    <col min="7682" max="7682" width="83.83203125" style="52" customWidth="1"/>
    <col min="7683" max="7683" width="19" style="52" customWidth="1"/>
    <col min="7684" max="7684" width="20.83203125" style="52" customWidth="1"/>
    <col min="7685" max="7685" width="15.5" style="52" customWidth="1"/>
    <col min="7686" max="7934" width="9.33203125" style="52"/>
    <col min="7935" max="7935" width="7.5" style="52" customWidth="1"/>
    <col min="7936" max="7936" width="10.83203125" style="52" customWidth="1"/>
    <col min="7937" max="7937" width="8.1640625" style="52" customWidth="1"/>
    <col min="7938" max="7938" width="83.83203125" style="52" customWidth="1"/>
    <col min="7939" max="7939" width="19" style="52" customWidth="1"/>
    <col min="7940" max="7940" width="20.83203125" style="52" customWidth="1"/>
    <col min="7941" max="7941" width="15.5" style="52" customWidth="1"/>
    <col min="7942" max="8190" width="9.33203125" style="52"/>
    <col min="8191" max="8191" width="7.5" style="52" customWidth="1"/>
    <col min="8192" max="8192" width="10.83203125" style="52" customWidth="1"/>
    <col min="8193" max="8193" width="8.1640625" style="52" customWidth="1"/>
    <col min="8194" max="8194" width="83.83203125" style="52" customWidth="1"/>
    <col min="8195" max="8195" width="19" style="52" customWidth="1"/>
    <col min="8196" max="8196" width="20.83203125" style="52" customWidth="1"/>
    <col min="8197" max="8197" width="15.5" style="52" customWidth="1"/>
    <col min="8198" max="8446" width="9.33203125" style="52"/>
    <col min="8447" max="8447" width="7.5" style="52" customWidth="1"/>
    <col min="8448" max="8448" width="10.83203125" style="52" customWidth="1"/>
    <col min="8449" max="8449" width="8.1640625" style="52" customWidth="1"/>
    <col min="8450" max="8450" width="83.83203125" style="52" customWidth="1"/>
    <col min="8451" max="8451" width="19" style="52" customWidth="1"/>
    <col min="8452" max="8452" width="20.83203125" style="52" customWidth="1"/>
    <col min="8453" max="8453" width="15.5" style="52" customWidth="1"/>
    <col min="8454" max="8702" width="9.33203125" style="52"/>
    <col min="8703" max="8703" width="7.5" style="52" customWidth="1"/>
    <col min="8704" max="8704" width="10.83203125" style="52" customWidth="1"/>
    <col min="8705" max="8705" width="8.1640625" style="52" customWidth="1"/>
    <col min="8706" max="8706" width="83.83203125" style="52" customWidth="1"/>
    <col min="8707" max="8707" width="19" style="52" customWidth="1"/>
    <col min="8708" max="8708" width="20.83203125" style="52" customWidth="1"/>
    <col min="8709" max="8709" width="15.5" style="52" customWidth="1"/>
    <col min="8710" max="8958" width="9.33203125" style="52"/>
    <col min="8959" max="8959" width="7.5" style="52" customWidth="1"/>
    <col min="8960" max="8960" width="10.83203125" style="52" customWidth="1"/>
    <col min="8961" max="8961" width="8.1640625" style="52" customWidth="1"/>
    <col min="8962" max="8962" width="83.83203125" style="52" customWidth="1"/>
    <col min="8963" max="8963" width="19" style="52" customWidth="1"/>
    <col min="8964" max="8964" width="20.83203125" style="52" customWidth="1"/>
    <col min="8965" max="8965" width="15.5" style="52" customWidth="1"/>
    <col min="8966" max="9214" width="9.33203125" style="52"/>
    <col min="9215" max="9215" width="7.5" style="52" customWidth="1"/>
    <col min="9216" max="9216" width="10.83203125" style="52" customWidth="1"/>
    <col min="9217" max="9217" width="8.1640625" style="52" customWidth="1"/>
    <col min="9218" max="9218" width="83.83203125" style="52" customWidth="1"/>
    <col min="9219" max="9219" width="19" style="52" customWidth="1"/>
    <col min="9220" max="9220" width="20.83203125" style="52" customWidth="1"/>
    <col min="9221" max="9221" width="15.5" style="52" customWidth="1"/>
    <col min="9222" max="9470" width="9.33203125" style="52"/>
    <col min="9471" max="9471" width="7.5" style="52" customWidth="1"/>
    <col min="9472" max="9472" width="10.83203125" style="52" customWidth="1"/>
    <col min="9473" max="9473" width="8.1640625" style="52" customWidth="1"/>
    <col min="9474" max="9474" width="83.83203125" style="52" customWidth="1"/>
    <col min="9475" max="9475" width="19" style="52" customWidth="1"/>
    <col min="9476" max="9476" width="20.83203125" style="52" customWidth="1"/>
    <col min="9477" max="9477" width="15.5" style="52" customWidth="1"/>
    <col min="9478" max="9726" width="9.33203125" style="52"/>
    <col min="9727" max="9727" width="7.5" style="52" customWidth="1"/>
    <col min="9728" max="9728" width="10.83203125" style="52" customWidth="1"/>
    <col min="9729" max="9729" width="8.1640625" style="52" customWidth="1"/>
    <col min="9730" max="9730" width="83.83203125" style="52" customWidth="1"/>
    <col min="9731" max="9731" width="19" style="52" customWidth="1"/>
    <col min="9732" max="9732" width="20.83203125" style="52" customWidth="1"/>
    <col min="9733" max="9733" width="15.5" style="52" customWidth="1"/>
    <col min="9734" max="9982" width="9.33203125" style="52"/>
    <col min="9983" max="9983" width="7.5" style="52" customWidth="1"/>
    <col min="9984" max="9984" width="10.83203125" style="52" customWidth="1"/>
    <col min="9985" max="9985" width="8.1640625" style="52" customWidth="1"/>
    <col min="9986" max="9986" width="83.83203125" style="52" customWidth="1"/>
    <col min="9987" max="9987" width="19" style="52" customWidth="1"/>
    <col min="9988" max="9988" width="20.83203125" style="52" customWidth="1"/>
    <col min="9989" max="9989" width="15.5" style="52" customWidth="1"/>
    <col min="9990" max="10238" width="9.33203125" style="52"/>
    <col min="10239" max="10239" width="7.5" style="52" customWidth="1"/>
    <col min="10240" max="10240" width="10.83203125" style="52" customWidth="1"/>
    <col min="10241" max="10241" width="8.1640625" style="52" customWidth="1"/>
    <col min="10242" max="10242" width="83.83203125" style="52" customWidth="1"/>
    <col min="10243" max="10243" width="19" style="52" customWidth="1"/>
    <col min="10244" max="10244" width="20.83203125" style="52" customWidth="1"/>
    <col min="10245" max="10245" width="15.5" style="52" customWidth="1"/>
    <col min="10246" max="10494" width="9.33203125" style="52"/>
    <col min="10495" max="10495" width="7.5" style="52" customWidth="1"/>
    <col min="10496" max="10496" width="10.83203125" style="52" customWidth="1"/>
    <col min="10497" max="10497" width="8.1640625" style="52" customWidth="1"/>
    <col min="10498" max="10498" width="83.83203125" style="52" customWidth="1"/>
    <col min="10499" max="10499" width="19" style="52" customWidth="1"/>
    <col min="10500" max="10500" width="20.83203125" style="52" customWidth="1"/>
    <col min="10501" max="10501" width="15.5" style="52" customWidth="1"/>
    <col min="10502" max="10750" width="9.33203125" style="52"/>
    <col min="10751" max="10751" width="7.5" style="52" customWidth="1"/>
    <col min="10752" max="10752" width="10.83203125" style="52" customWidth="1"/>
    <col min="10753" max="10753" width="8.1640625" style="52" customWidth="1"/>
    <col min="10754" max="10754" width="83.83203125" style="52" customWidth="1"/>
    <col min="10755" max="10755" width="19" style="52" customWidth="1"/>
    <col min="10756" max="10756" width="20.83203125" style="52" customWidth="1"/>
    <col min="10757" max="10757" width="15.5" style="52" customWidth="1"/>
    <col min="10758" max="11006" width="9.33203125" style="52"/>
    <col min="11007" max="11007" width="7.5" style="52" customWidth="1"/>
    <col min="11008" max="11008" width="10.83203125" style="52" customWidth="1"/>
    <col min="11009" max="11009" width="8.1640625" style="52" customWidth="1"/>
    <col min="11010" max="11010" width="83.83203125" style="52" customWidth="1"/>
    <col min="11011" max="11011" width="19" style="52" customWidth="1"/>
    <col min="11012" max="11012" width="20.83203125" style="52" customWidth="1"/>
    <col min="11013" max="11013" width="15.5" style="52" customWidth="1"/>
    <col min="11014" max="11262" width="9.33203125" style="52"/>
    <col min="11263" max="11263" width="7.5" style="52" customWidth="1"/>
    <col min="11264" max="11264" width="10.83203125" style="52" customWidth="1"/>
    <col min="11265" max="11265" width="8.1640625" style="52" customWidth="1"/>
    <col min="11266" max="11266" width="83.83203125" style="52" customWidth="1"/>
    <col min="11267" max="11267" width="19" style="52" customWidth="1"/>
    <col min="11268" max="11268" width="20.83203125" style="52" customWidth="1"/>
    <col min="11269" max="11269" width="15.5" style="52" customWidth="1"/>
    <col min="11270" max="11518" width="9.33203125" style="52"/>
    <col min="11519" max="11519" width="7.5" style="52" customWidth="1"/>
    <col min="11520" max="11520" width="10.83203125" style="52" customWidth="1"/>
    <col min="11521" max="11521" width="8.1640625" style="52" customWidth="1"/>
    <col min="11522" max="11522" width="83.83203125" style="52" customWidth="1"/>
    <col min="11523" max="11523" width="19" style="52" customWidth="1"/>
    <col min="11524" max="11524" width="20.83203125" style="52" customWidth="1"/>
    <col min="11525" max="11525" width="15.5" style="52" customWidth="1"/>
    <col min="11526" max="11774" width="9.33203125" style="52"/>
    <col min="11775" max="11775" width="7.5" style="52" customWidth="1"/>
    <col min="11776" max="11776" width="10.83203125" style="52" customWidth="1"/>
    <col min="11777" max="11777" width="8.1640625" style="52" customWidth="1"/>
    <col min="11778" max="11778" width="83.83203125" style="52" customWidth="1"/>
    <col min="11779" max="11779" width="19" style="52" customWidth="1"/>
    <col min="11780" max="11780" width="20.83203125" style="52" customWidth="1"/>
    <col min="11781" max="11781" width="15.5" style="52" customWidth="1"/>
    <col min="11782" max="12030" width="9.33203125" style="52"/>
    <col min="12031" max="12031" width="7.5" style="52" customWidth="1"/>
    <col min="12032" max="12032" width="10.83203125" style="52" customWidth="1"/>
    <col min="12033" max="12033" width="8.1640625" style="52" customWidth="1"/>
    <col min="12034" max="12034" width="83.83203125" style="52" customWidth="1"/>
    <col min="12035" max="12035" width="19" style="52" customWidth="1"/>
    <col min="12036" max="12036" width="20.83203125" style="52" customWidth="1"/>
    <col min="12037" max="12037" width="15.5" style="52" customWidth="1"/>
    <col min="12038" max="12286" width="9.33203125" style="52"/>
    <col min="12287" max="12287" width="7.5" style="52" customWidth="1"/>
    <col min="12288" max="12288" width="10.83203125" style="52" customWidth="1"/>
    <col min="12289" max="12289" width="8.1640625" style="52" customWidth="1"/>
    <col min="12290" max="12290" width="83.83203125" style="52" customWidth="1"/>
    <col min="12291" max="12291" width="19" style="52" customWidth="1"/>
    <col min="12292" max="12292" width="20.83203125" style="52" customWidth="1"/>
    <col min="12293" max="12293" width="15.5" style="52" customWidth="1"/>
    <col min="12294" max="12542" width="9.33203125" style="52"/>
    <col min="12543" max="12543" width="7.5" style="52" customWidth="1"/>
    <col min="12544" max="12544" width="10.83203125" style="52" customWidth="1"/>
    <col min="12545" max="12545" width="8.1640625" style="52" customWidth="1"/>
    <col min="12546" max="12546" width="83.83203125" style="52" customWidth="1"/>
    <col min="12547" max="12547" width="19" style="52" customWidth="1"/>
    <col min="12548" max="12548" width="20.83203125" style="52" customWidth="1"/>
    <col min="12549" max="12549" width="15.5" style="52" customWidth="1"/>
    <col min="12550" max="12798" width="9.33203125" style="52"/>
    <col min="12799" max="12799" width="7.5" style="52" customWidth="1"/>
    <col min="12800" max="12800" width="10.83203125" style="52" customWidth="1"/>
    <col min="12801" max="12801" width="8.1640625" style="52" customWidth="1"/>
    <col min="12802" max="12802" width="83.83203125" style="52" customWidth="1"/>
    <col min="12803" max="12803" width="19" style="52" customWidth="1"/>
    <col min="12804" max="12804" width="20.83203125" style="52" customWidth="1"/>
    <col min="12805" max="12805" width="15.5" style="52" customWidth="1"/>
    <col min="12806" max="13054" width="9.33203125" style="52"/>
    <col min="13055" max="13055" width="7.5" style="52" customWidth="1"/>
    <col min="13056" max="13056" width="10.83203125" style="52" customWidth="1"/>
    <col min="13057" max="13057" width="8.1640625" style="52" customWidth="1"/>
    <col min="13058" max="13058" width="83.83203125" style="52" customWidth="1"/>
    <col min="13059" max="13059" width="19" style="52" customWidth="1"/>
    <col min="13060" max="13060" width="20.83203125" style="52" customWidth="1"/>
    <col min="13061" max="13061" width="15.5" style="52" customWidth="1"/>
    <col min="13062" max="13310" width="9.33203125" style="52"/>
    <col min="13311" max="13311" width="7.5" style="52" customWidth="1"/>
    <col min="13312" max="13312" width="10.83203125" style="52" customWidth="1"/>
    <col min="13313" max="13313" width="8.1640625" style="52" customWidth="1"/>
    <col min="13314" max="13314" width="83.83203125" style="52" customWidth="1"/>
    <col min="13315" max="13315" width="19" style="52" customWidth="1"/>
    <col min="13316" max="13316" width="20.83203125" style="52" customWidth="1"/>
    <col min="13317" max="13317" width="15.5" style="52" customWidth="1"/>
    <col min="13318" max="13566" width="9.33203125" style="52"/>
    <col min="13567" max="13567" width="7.5" style="52" customWidth="1"/>
    <col min="13568" max="13568" width="10.83203125" style="52" customWidth="1"/>
    <col min="13569" max="13569" width="8.1640625" style="52" customWidth="1"/>
    <col min="13570" max="13570" width="83.83203125" style="52" customWidth="1"/>
    <col min="13571" max="13571" width="19" style="52" customWidth="1"/>
    <col min="13572" max="13572" width="20.83203125" style="52" customWidth="1"/>
    <col min="13573" max="13573" width="15.5" style="52" customWidth="1"/>
    <col min="13574" max="13822" width="9.33203125" style="52"/>
    <col min="13823" max="13823" width="7.5" style="52" customWidth="1"/>
    <col min="13824" max="13824" width="10.83203125" style="52" customWidth="1"/>
    <col min="13825" max="13825" width="8.1640625" style="52" customWidth="1"/>
    <col min="13826" max="13826" width="83.83203125" style="52" customWidth="1"/>
    <col min="13827" max="13827" width="19" style="52" customWidth="1"/>
    <col min="13828" max="13828" width="20.83203125" style="52" customWidth="1"/>
    <col min="13829" max="13829" width="15.5" style="52" customWidth="1"/>
    <col min="13830" max="14078" width="9.33203125" style="52"/>
    <col min="14079" max="14079" width="7.5" style="52" customWidth="1"/>
    <col min="14080" max="14080" width="10.83203125" style="52" customWidth="1"/>
    <col min="14081" max="14081" width="8.1640625" style="52" customWidth="1"/>
    <col min="14082" max="14082" width="83.83203125" style="52" customWidth="1"/>
    <col min="14083" max="14083" width="19" style="52" customWidth="1"/>
    <col min="14084" max="14084" width="20.83203125" style="52" customWidth="1"/>
    <col min="14085" max="14085" width="15.5" style="52" customWidth="1"/>
    <col min="14086" max="14334" width="9.33203125" style="52"/>
    <col min="14335" max="14335" width="7.5" style="52" customWidth="1"/>
    <col min="14336" max="14336" width="10.83203125" style="52" customWidth="1"/>
    <col min="14337" max="14337" width="8.1640625" style="52" customWidth="1"/>
    <col min="14338" max="14338" width="83.83203125" style="52" customWidth="1"/>
    <col min="14339" max="14339" width="19" style="52" customWidth="1"/>
    <col min="14340" max="14340" width="20.83203125" style="52" customWidth="1"/>
    <col min="14341" max="14341" width="15.5" style="52" customWidth="1"/>
    <col min="14342" max="14590" width="9.33203125" style="52"/>
    <col min="14591" max="14591" width="7.5" style="52" customWidth="1"/>
    <col min="14592" max="14592" width="10.83203125" style="52" customWidth="1"/>
    <col min="14593" max="14593" width="8.1640625" style="52" customWidth="1"/>
    <col min="14594" max="14594" width="83.83203125" style="52" customWidth="1"/>
    <col min="14595" max="14595" width="19" style="52" customWidth="1"/>
    <col min="14596" max="14596" width="20.83203125" style="52" customWidth="1"/>
    <col min="14597" max="14597" width="15.5" style="52" customWidth="1"/>
    <col min="14598" max="14846" width="9.33203125" style="52"/>
    <col min="14847" max="14847" width="7.5" style="52" customWidth="1"/>
    <col min="14848" max="14848" width="10.83203125" style="52" customWidth="1"/>
    <col min="14849" max="14849" width="8.1640625" style="52" customWidth="1"/>
    <col min="14850" max="14850" width="83.83203125" style="52" customWidth="1"/>
    <col min="14851" max="14851" width="19" style="52" customWidth="1"/>
    <col min="14852" max="14852" width="20.83203125" style="52" customWidth="1"/>
    <col min="14853" max="14853" width="15.5" style="52" customWidth="1"/>
    <col min="14854" max="15102" width="9.33203125" style="52"/>
    <col min="15103" max="15103" width="7.5" style="52" customWidth="1"/>
    <col min="15104" max="15104" width="10.83203125" style="52" customWidth="1"/>
    <col min="15105" max="15105" width="8.1640625" style="52" customWidth="1"/>
    <col min="15106" max="15106" width="83.83203125" style="52" customWidth="1"/>
    <col min="15107" max="15107" width="19" style="52" customWidth="1"/>
    <col min="15108" max="15108" width="20.83203125" style="52" customWidth="1"/>
    <col min="15109" max="15109" width="15.5" style="52" customWidth="1"/>
    <col min="15110" max="15358" width="9.33203125" style="52"/>
    <col min="15359" max="15359" width="7.5" style="52" customWidth="1"/>
    <col min="15360" max="15360" width="10.83203125" style="52" customWidth="1"/>
    <col min="15361" max="15361" width="8.1640625" style="52" customWidth="1"/>
    <col min="15362" max="15362" width="83.83203125" style="52" customWidth="1"/>
    <col min="15363" max="15363" width="19" style="52" customWidth="1"/>
    <col min="15364" max="15364" width="20.83203125" style="52" customWidth="1"/>
    <col min="15365" max="15365" width="15.5" style="52" customWidth="1"/>
    <col min="15366" max="15614" width="9.33203125" style="52"/>
    <col min="15615" max="15615" width="7.5" style="52" customWidth="1"/>
    <col min="15616" max="15616" width="10.83203125" style="52" customWidth="1"/>
    <col min="15617" max="15617" width="8.1640625" style="52" customWidth="1"/>
    <col min="15618" max="15618" width="83.83203125" style="52" customWidth="1"/>
    <col min="15619" max="15619" width="19" style="52" customWidth="1"/>
    <col min="15620" max="15620" width="20.83203125" style="52" customWidth="1"/>
    <col min="15621" max="15621" width="15.5" style="52" customWidth="1"/>
    <col min="15622" max="15870" width="9.33203125" style="52"/>
    <col min="15871" max="15871" width="7.5" style="52" customWidth="1"/>
    <col min="15872" max="15872" width="10.83203125" style="52" customWidth="1"/>
    <col min="15873" max="15873" width="8.1640625" style="52" customWidth="1"/>
    <col min="15874" max="15874" width="83.83203125" style="52" customWidth="1"/>
    <col min="15875" max="15875" width="19" style="52" customWidth="1"/>
    <col min="15876" max="15876" width="20.83203125" style="52" customWidth="1"/>
    <col min="15877" max="15877" width="15.5" style="52" customWidth="1"/>
    <col min="15878" max="16126" width="9.33203125" style="52"/>
    <col min="16127" max="16127" width="7.5" style="52" customWidth="1"/>
    <col min="16128" max="16128" width="10.83203125" style="52" customWidth="1"/>
    <col min="16129" max="16129" width="8.1640625" style="52" customWidth="1"/>
    <col min="16130" max="16130" width="83.83203125" style="52" customWidth="1"/>
    <col min="16131" max="16131" width="19" style="52" customWidth="1"/>
    <col min="16132" max="16132" width="20.83203125" style="52" customWidth="1"/>
    <col min="16133" max="16133" width="15.5" style="52" customWidth="1"/>
    <col min="16134" max="16384" width="9.33203125" style="52"/>
  </cols>
  <sheetData>
    <row r="1" spans="1:5" x14ac:dyDescent="0.2">
      <c r="E1" s="78" t="s">
        <v>177</v>
      </c>
    </row>
    <row r="3" spans="1:5" s="54" customFormat="1" ht="18" x14ac:dyDescent="0.2">
      <c r="A3" s="185" t="s">
        <v>175</v>
      </c>
      <c r="B3" s="185"/>
      <c r="C3" s="185"/>
      <c r="D3" s="185"/>
      <c r="E3" s="185"/>
    </row>
    <row r="4" spans="1:5" s="54" customFormat="1" ht="18" x14ac:dyDescent="0.2">
      <c r="A4" s="185" t="s">
        <v>1</v>
      </c>
      <c r="B4" s="185"/>
      <c r="C4" s="185"/>
      <c r="D4" s="185"/>
      <c r="E4" s="185"/>
    </row>
    <row r="5" spans="1:5" s="54" customFormat="1" ht="15" x14ac:dyDescent="0.2">
      <c r="A5" s="55"/>
      <c r="B5" s="55"/>
      <c r="C5" s="55"/>
      <c r="D5" s="55"/>
      <c r="E5" s="55"/>
    </row>
    <row r="6" spans="1:5" s="61" customFormat="1" ht="18" customHeight="1" x14ac:dyDescent="0.2">
      <c r="A6" s="58" t="s">
        <v>111</v>
      </c>
      <c r="B6" s="58" t="s">
        <v>112</v>
      </c>
      <c r="C6" s="58" t="s">
        <v>113</v>
      </c>
      <c r="D6" s="58" t="s">
        <v>109</v>
      </c>
      <c r="E6" s="59" t="s">
        <v>176</v>
      </c>
    </row>
    <row r="7" spans="1:5" s="27" customFormat="1" ht="18" customHeight="1" x14ac:dyDescent="0.2">
      <c r="A7" s="23">
        <v>801</v>
      </c>
      <c r="B7" s="23"/>
      <c r="C7" s="24"/>
      <c r="D7" s="24" t="s">
        <v>126</v>
      </c>
      <c r="E7" s="25">
        <f>E8+E17+E24+E30</f>
        <v>126720.01</v>
      </c>
    </row>
    <row r="8" spans="1:5" s="32" customFormat="1" ht="18" customHeight="1" x14ac:dyDescent="0.2">
      <c r="A8" s="28"/>
      <c r="B8" s="108">
        <v>80115</v>
      </c>
      <c r="C8" s="109"/>
      <c r="D8" s="110" t="s">
        <v>127</v>
      </c>
      <c r="E8" s="111">
        <f>SUM(E9:E16)</f>
        <v>85258.37</v>
      </c>
    </row>
    <row r="9" spans="1:5" s="20" customFormat="1" ht="30" customHeight="1" x14ac:dyDescent="0.2">
      <c r="A9" s="28"/>
      <c r="B9" s="33"/>
      <c r="C9" s="34" t="s">
        <v>178</v>
      </c>
      <c r="D9" s="35" t="s">
        <v>188</v>
      </c>
      <c r="E9" s="36">
        <v>52468.6</v>
      </c>
    </row>
    <row r="10" spans="1:5" s="20" customFormat="1" ht="18" customHeight="1" x14ac:dyDescent="0.2">
      <c r="A10" s="28"/>
      <c r="B10" s="33"/>
      <c r="C10" s="34" t="s">
        <v>179</v>
      </c>
      <c r="D10" s="35" t="s">
        <v>187</v>
      </c>
      <c r="E10" s="38">
        <v>28423.16</v>
      </c>
    </row>
    <row r="11" spans="1:5" s="20" customFormat="1" ht="18" customHeight="1" x14ac:dyDescent="0.2">
      <c r="A11" s="28"/>
      <c r="B11" s="33"/>
      <c r="C11" s="34" t="s">
        <v>180</v>
      </c>
      <c r="D11" s="35" t="s">
        <v>186</v>
      </c>
      <c r="E11" s="36">
        <v>2990.2</v>
      </c>
    </row>
    <row r="12" spans="1:5" s="20" customFormat="1" ht="18" customHeight="1" x14ac:dyDescent="0.2">
      <c r="A12" s="28"/>
      <c r="B12" s="33"/>
      <c r="C12" s="34" t="s">
        <v>181</v>
      </c>
      <c r="D12" s="35" t="s">
        <v>189</v>
      </c>
      <c r="E12" s="36">
        <v>696.95</v>
      </c>
    </row>
    <row r="13" spans="1:5" s="20" customFormat="1" ht="18" customHeight="1" x14ac:dyDescent="0.2">
      <c r="A13" s="28"/>
      <c r="B13" s="33"/>
      <c r="C13" s="34" t="s">
        <v>182</v>
      </c>
      <c r="D13" s="35" t="s">
        <v>199</v>
      </c>
      <c r="E13" s="36">
        <v>403.57</v>
      </c>
    </row>
    <row r="14" spans="1:5" s="20" customFormat="1" ht="18" customHeight="1" x14ac:dyDescent="0.2">
      <c r="A14" s="28"/>
      <c r="B14" s="33"/>
      <c r="C14" s="34" t="s">
        <v>183</v>
      </c>
      <c r="D14" s="35" t="s">
        <v>190</v>
      </c>
      <c r="E14" s="36">
        <v>24.6</v>
      </c>
    </row>
    <row r="15" spans="1:5" s="20" customFormat="1" ht="18" customHeight="1" x14ac:dyDescent="0.2">
      <c r="A15" s="28"/>
      <c r="B15" s="33"/>
      <c r="C15" s="34" t="s">
        <v>184</v>
      </c>
      <c r="D15" s="76" t="s">
        <v>191</v>
      </c>
      <c r="E15" s="36">
        <v>86.79</v>
      </c>
    </row>
    <row r="16" spans="1:5" s="20" customFormat="1" ht="30" customHeight="1" x14ac:dyDescent="0.2">
      <c r="A16" s="28"/>
      <c r="B16" s="33"/>
      <c r="C16" s="34" t="s">
        <v>185</v>
      </c>
      <c r="D16" s="76" t="s">
        <v>192</v>
      </c>
      <c r="E16" s="36">
        <v>164.5</v>
      </c>
    </row>
    <row r="17" spans="1:5" s="32" customFormat="1" ht="18" customHeight="1" x14ac:dyDescent="0.2">
      <c r="A17" s="28"/>
      <c r="B17" s="108">
        <v>80117</v>
      </c>
      <c r="C17" s="109"/>
      <c r="D17" s="110" t="s">
        <v>128</v>
      </c>
      <c r="E17" s="111">
        <f>SUM(E18:E23)</f>
        <v>9570.3799999999992</v>
      </c>
    </row>
    <row r="18" spans="1:5" s="20" customFormat="1" ht="31.5" customHeight="1" x14ac:dyDescent="0.2">
      <c r="A18" s="28"/>
      <c r="B18" s="33"/>
      <c r="C18" s="34" t="s">
        <v>178</v>
      </c>
      <c r="D18" s="35" t="s">
        <v>188</v>
      </c>
      <c r="E18" s="36">
        <v>5040.13</v>
      </c>
    </row>
    <row r="19" spans="1:5" s="20" customFormat="1" ht="18" customHeight="1" x14ac:dyDescent="0.2">
      <c r="A19" s="28"/>
      <c r="B19" s="33"/>
      <c r="C19" s="34" t="s">
        <v>179</v>
      </c>
      <c r="D19" s="35" t="s">
        <v>187</v>
      </c>
      <c r="E19" s="38">
        <v>3008.9</v>
      </c>
    </row>
    <row r="20" spans="1:5" s="20" customFormat="1" ht="18" customHeight="1" x14ac:dyDescent="0.2">
      <c r="A20" s="28"/>
      <c r="B20" s="33"/>
      <c r="C20" s="34" t="s">
        <v>180</v>
      </c>
      <c r="D20" s="35" t="s">
        <v>186</v>
      </c>
      <c r="E20" s="36">
        <v>223.65</v>
      </c>
    </row>
    <row r="21" spans="1:5" s="20" customFormat="1" ht="18" customHeight="1" x14ac:dyDescent="0.2">
      <c r="A21" s="28"/>
      <c r="B21" s="33"/>
      <c r="C21" s="34" t="s">
        <v>182</v>
      </c>
      <c r="D21" s="35" t="s">
        <v>199</v>
      </c>
      <c r="E21" s="36">
        <v>154.47999999999999</v>
      </c>
    </row>
    <row r="22" spans="1:5" s="20" customFormat="1" ht="18" customHeight="1" x14ac:dyDescent="0.2">
      <c r="A22" s="28"/>
      <c r="B22" s="33"/>
      <c r="C22" s="34" t="s">
        <v>183</v>
      </c>
      <c r="D22" s="35" t="s">
        <v>198</v>
      </c>
      <c r="E22" s="36">
        <v>1110</v>
      </c>
    </row>
    <row r="23" spans="1:5" s="20" customFormat="1" ht="18" customHeight="1" x14ac:dyDescent="0.2">
      <c r="A23" s="28"/>
      <c r="B23" s="33"/>
      <c r="C23" s="34" t="s">
        <v>184</v>
      </c>
      <c r="D23" s="76" t="s">
        <v>191</v>
      </c>
      <c r="E23" s="36">
        <v>33.22</v>
      </c>
    </row>
    <row r="24" spans="1:5" s="32" customFormat="1" ht="18" customHeight="1" x14ac:dyDescent="0.2">
      <c r="A24" s="28"/>
      <c r="B24" s="108">
        <v>80120</v>
      </c>
      <c r="C24" s="109"/>
      <c r="D24" s="110" t="s">
        <v>193</v>
      </c>
      <c r="E24" s="111">
        <f>SUM(E25:E29)</f>
        <v>25516.89</v>
      </c>
    </row>
    <row r="25" spans="1:5" s="20" customFormat="1" ht="31.5" customHeight="1" x14ac:dyDescent="0.2">
      <c r="A25" s="28"/>
      <c r="B25" s="33"/>
      <c r="C25" s="34" t="s">
        <v>178</v>
      </c>
      <c r="D25" s="35" t="s">
        <v>188</v>
      </c>
      <c r="E25" s="36">
        <v>15091.41</v>
      </c>
    </row>
    <row r="26" spans="1:5" s="20" customFormat="1" ht="18" customHeight="1" x14ac:dyDescent="0.2">
      <c r="A26" s="28"/>
      <c r="B26" s="33"/>
      <c r="C26" s="34" t="s">
        <v>179</v>
      </c>
      <c r="D26" s="35" t="s">
        <v>187</v>
      </c>
      <c r="E26" s="38">
        <v>8968.74</v>
      </c>
    </row>
    <row r="27" spans="1:5" s="20" customFormat="1" ht="18" customHeight="1" x14ac:dyDescent="0.2">
      <c r="A27" s="28"/>
      <c r="B27" s="33"/>
      <c r="C27" s="34" t="s">
        <v>180</v>
      </c>
      <c r="D27" s="35" t="s">
        <v>186</v>
      </c>
      <c r="E27" s="36">
        <v>1132.96</v>
      </c>
    </row>
    <row r="28" spans="1:5" s="20" customFormat="1" ht="18" customHeight="1" x14ac:dyDescent="0.2">
      <c r="A28" s="28"/>
      <c r="B28" s="33"/>
      <c r="C28" s="34" t="s">
        <v>182</v>
      </c>
      <c r="D28" s="35" t="s">
        <v>199</v>
      </c>
      <c r="E28" s="36">
        <v>266.48</v>
      </c>
    </row>
    <row r="29" spans="1:5" s="20" customFormat="1" ht="18" customHeight="1" x14ac:dyDescent="0.2">
      <c r="A29" s="28"/>
      <c r="B29" s="33"/>
      <c r="C29" s="34" t="s">
        <v>184</v>
      </c>
      <c r="D29" s="76" t="s">
        <v>191</v>
      </c>
      <c r="E29" s="36">
        <v>57.3</v>
      </c>
    </row>
    <row r="30" spans="1:5" s="45" customFormat="1" ht="18" customHeight="1" x14ac:dyDescent="0.2">
      <c r="A30" s="28"/>
      <c r="B30" s="108">
        <v>80130</v>
      </c>
      <c r="C30" s="112"/>
      <c r="D30" s="110" t="s">
        <v>129</v>
      </c>
      <c r="E30" s="113">
        <f>SUM(E31:E36)</f>
        <v>6374.37</v>
      </c>
    </row>
    <row r="31" spans="1:5" s="20" customFormat="1" ht="30.75" customHeight="1" x14ac:dyDescent="0.2">
      <c r="A31" s="28"/>
      <c r="B31" s="33"/>
      <c r="C31" s="34" t="s">
        <v>178</v>
      </c>
      <c r="D31" s="35" t="s">
        <v>188</v>
      </c>
      <c r="E31" s="36">
        <v>3619.47</v>
      </c>
    </row>
    <row r="32" spans="1:5" s="20" customFormat="1" ht="18" customHeight="1" x14ac:dyDescent="0.2">
      <c r="A32" s="28"/>
      <c r="B32" s="33"/>
      <c r="C32" s="34" t="s">
        <v>179</v>
      </c>
      <c r="D32" s="35" t="s">
        <v>187</v>
      </c>
      <c r="E32" s="38">
        <v>2139.12</v>
      </c>
    </row>
    <row r="33" spans="1:5" s="20" customFormat="1" ht="18" customHeight="1" x14ac:dyDescent="0.2">
      <c r="A33" s="28"/>
      <c r="B33" s="33"/>
      <c r="C33" s="34" t="s">
        <v>180</v>
      </c>
      <c r="D33" s="35" t="s">
        <v>186</v>
      </c>
      <c r="E33" s="36">
        <v>304.87</v>
      </c>
    </row>
    <row r="34" spans="1:5" s="20" customFormat="1" ht="18" customHeight="1" x14ac:dyDescent="0.2">
      <c r="A34" s="28"/>
      <c r="B34" s="33"/>
      <c r="C34" s="34" t="s">
        <v>182</v>
      </c>
      <c r="D34" s="35" t="s">
        <v>199</v>
      </c>
      <c r="E34" s="36">
        <v>223.98</v>
      </c>
    </row>
    <row r="35" spans="1:5" s="20" customFormat="1" ht="18" customHeight="1" x14ac:dyDescent="0.2">
      <c r="A35" s="28"/>
      <c r="B35" s="33"/>
      <c r="C35" s="34" t="s">
        <v>184</v>
      </c>
      <c r="D35" s="76" t="s">
        <v>191</v>
      </c>
      <c r="E35" s="36">
        <v>48.17</v>
      </c>
    </row>
    <row r="36" spans="1:5" s="20" customFormat="1" ht="18" customHeight="1" x14ac:dyDescent="0.2">
      <c r="A36" s="28"/>
      <c r="B36" s="33"/>
      <c r="C36" s="34" t="s">
        <v>194</v>
      </c>
      <c r="D36" s="76" t="s">
        <v>195</v>
      </c>
      <c r="E36" s="36">
        <v>38.76</v>
      </c>
    </row>
    <row r="37" spans="1:5" s="27" customFormat="1" ht="18" customHeight="1" x14ac:dyDescent="0.2">
      <c r="A37" s="23">
        <v>854</v>
      </c>
      <c r="B37" s="23"/>
      <c r="C37" s="24"/>
      <c r="D37" s="24" t="s">
        <v>131</v>
      </c>
      <c r="E37" s="25">
        <f>E38+E72+E76</f>
        <v>16750.280000000002</v>
      </c>
    </row>
    <row r="38" spans="1:5" s="32" customFormat="1" ht="18" customHeight="1" x14ac:dyDescent="0.2">
      <c r="A38" s="116"/>
      <c r="B38" s="110">
        <v>85410</v>
      </c>
      <c r="C38" s="109"/>
      <c r="D38" s="110" t="s">
        <v>132</v>
      </c>
      <c r="E38" s="111">
        <f>SUM(E39:E43)</f>
        <v>16750.280000000002</v>
      </c>
    </row>
    <row r="39" spans="1:5" s="20" customFormat="1" ht="30.75" customHeight="1" x14ac:dyDescent="0.2">
      <c r="A39" s="28"/>
      <c r="B39" s="33"/>
      <c r="C39" s="34" t="s">
        <v>178</v>
      </c>
      <c r="D39" s="35" t="s">
        <v>188</v>
      </c>
      <c r="E39" s="36">
        <v>9862.51</v>
      </c>
    </row>
    <row r="40" spans="1:5" s="20" customFormat="1" ht="18" customHeight="1" x14ac:dyDescent="0.2">
      <c r="A40" s="28"/>
      <c r="B40" s="33"/>
      <c r="C40" s="34" t="s">
        <v>179</v>
      </c>
      <c r="D40" s="35" t="s">
        <v>187</v>
      </c>
      <c r="E40" s="38">
        <v>5974.77</v>
      </c>
    </row>
    <row r="41" spans="1:5" s="20" customFormat="1" ht="18" customHeight="1" x14ac:dyDescent="0.2">
      <c r="A41" s="28"/>
      <c r="B41" s="33"/>
      <c r="C41" s="34" t="s">
        <v>180</v>
      </c>
      <c r="D41" s="35" t="s">
        <v>186</v>
      </c>
      <c r="E41" s="36">
        <v>605.73</v>
      </c>
    </row>
    <row r="42" spans="1:5" s="20" customFormat="1" ht="18" customHeight="1" x14ac:dyDescent="0.2">
      <c r="A42" s="28"/>
      <c r="B42" s="33"/>
      <c r="C42" s="34" t="s">
        <v>182</v>
      </c>
      <c r="D42" s="35" t="s">
        <v>199</v>
      </c>
      <c r="E42" s="36">
        <v>81.8</v>
      </c>
    </row>
    <row r="43" spans="1:5" s="20" customFormat="1" ht="18" customHeight="1" x14ac:dyDescent="0.2">
      <c r="A43" s="117"/>
      <c r="B43" s="107"/>
      <c r="C43" s="34" t="s">
        <v>184</v>
      </c>
      <c r="D43" s="76" t="s">
        <v>191</v>
      </c>
      <c r="E43" s="36">
        <v>225.47</v>
      </c>
    </row>
    <row r="44" spans="1:5" s="120" customFormat="1" ht="21.75" customHeight="1" x14ac:dyDescent="0.2">
      <c r="A44" s="292" t="s">
        <v>37</v>
      </c>
      <c r="B44" s="293"/>
      <c r="C44" s="293"/>
      <c r="D44" s="294"/>
      <c r="E44" s="118">
        <f>E37+E7</f>
        <v>143470.29</v>
      </c>
    </row>
    <row r="45" spans="1:5" x14ac:dyDescent="0.2">
      <c r="A45" s="68"/>
      <c r="B45" s="68"/>
      <c r="C45" s="68"/>
      <c r="D45" s="68"/>
      <c r="E45" s="69"/>
    </row>
    <row r="46" spans="1:5" x14ac:dyDescent="0.2">
      <c r="A46" s="68"/>
      <c r="B46" s="68"/>
      <c r="C46" s="68"/>
      <c r="D46" s="68"/>
      <c r="E46" s="69"/>
    </row>
    <row r="47" spans="1:5" x14ac:dyDescent="0.2">
      <c r="A47" s="68"/>
      <c r="B47" s="68"/>
      <c r="C47" s="68"/>
      <c r="D47" s="68"/>
      <c r="E47" s="69"/>
    </row>
    <row r="49" spans="1:5" x14ac:dyDescent="0.2">
      <c r="B49" s="176"/>
      <c r="C49" s="176"/>
      <c r="D49" s="71"/>
    </row>
    <row r="50" spans="1:5" x14ac:dyDescent="0.2">
      <c r="A50" s="172" t="s">
        <v>196</v>
      </c>
      <c r="B50" s="172"/>
      <c r="C50" s="172"/>
      <c r="D50" s="73" t="s">
        <v>77</v>
      </c>
      <c r="E50" s="74" t="s">
        <v>141</v>
      </c>
    </row>
    <row r="51" spans="1:5" x14ac:dyDescent="0.2">
      <c r="A51" s="172" t="s">
        <v>197</v>
      </c>
      <c r="B51" s="172"/>
      <c r="C51" s="172"/>
      <c r="D51" s="73" t="s">
        <v>78</v>
      </c>
      <c r="E51" s="73" t="s">
        <v>140</v>
      </c>
    </row>
    <row r="52" spans="1:5" x14ac:dyDescent="0.2">
      <c r="D52" s="75"/>
    </row>
  </sheetData>
  <mergeCells count="6">
    <mergeCell ref="B49:C49"/>
    <mergeCell ref="A50:C50"/>
    <mergeCell ref="A51:C51"/>
    <mergeCell ref="A3:E3"/>
    <mergeCell ref="A4:E4"/>
    <mergeCell ref="A44:D44"/>
  </mergeCells>
  <printOptions horizontalCentered="1"/>
  <pageMargins left="0.62992125984251968" right="0.51181102362204722" top="0.94488188976377963" bottom="0.55118110236220474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Wydatki</vt:lpstr>
      <vt:lpstr>Dochody</vt:lpstr>
      <vt:lpstr>Należności</vt:lpstr>
      <vt:lpstr>Zobowiązania</vt:lpstr>
      <vt:lpstr>Wydatki!Obszar_wydruku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do uchwały nr 180</dc:title>
  <dc:creator>wsztanga</dc:creator>
  <cp:keywords>()</cp:keywords>
  <cp:lastModifiedBy>Barbara Truszkiewicz</cp:lastModifiedBy>
  <cp:lastPrinted>2018-07-25T09:16:10Z</cp:lastPrinted>
  <dcterms:created xsi:type="dcterms:W3CDTF">2018-07-17T12:05:55Z</dcterms:created>
  <dcterms:modified xsi:type="dcterms:W3CDTF">2018-08-29T13:14:52Z</dcterms:modified>
</cp:coreProperties>
</file>