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25"/>
  <workbookPr filterPrivacy="1" defaultThemeVersion="124226"/>
  <xr:revisionPtr revIDLastSave="0" documentId="10_ncr:8100000_{7F644344-A14E-4CAA-A126-EAE4BF48628E}" xr6:coauthVersionLast="34" xr6:coauthVersionMax="34" xr10:uidLastSave="{00000000-0000-0000-0000-000000000000}"/>
  <bookViews>
    <workbookView xWindow="0" yWindow="0" windowWidth="24000" windowHeight="9525" xr2:uid="{00000000-000D-0000-FFFF-FFFF00000000}"/>
  </bookViews>
  <sheets>
    <sheet name="Wydatki" sheetId="1" r:id="rId1"/>
    <sheet name="Zobowiązania" sheetId="3" r:id="rId2"/>
  </sheets>
  <definedNames>
    <definedName name="_xlnm.Print_Titles" localSheetId="0">Wydatki!$4:$4</definedName>
    <definedName name="_xlnm.Print_Titles" localSheetId="1">Zobowiązania!$42:$44</definedName>
  </definedNames>
  <calcPr calcId="162913"/>
  <fileRecoveryPr autoRecover="0"/>
</workbook>
</file>

<file path=xl/calcChain.xml><?xml version="1.0" encoding="utf-8"?>
<calcChain xmlns="http://schemas.openxmlformats.org/spreadsheetml/2006/main">
  <c r="D54" i="3" l="1"/>
  <c r="D45" i="3"/>
  <c r="C45" i="3"/>
  <c r="C54" i="3" s="1"/>
  <c r="D38" i="3"/>
  <c r="C34" i="3"/>
  <c r="C26" i="3"/>
  <c r="C20" i="3"/>
  <c r="C14" i="3"/>
  <c r="C12" i="3"/>
  <c r="D7" i="3"/>
  <c r="C7" i="3"/>
  <c r="C38" i="3" s="1"/>
  <c r="D159" i="1" l="1"/>
  <c r="D127" i="1"/>
  <c r="C191" i="1"/>
  <c r="C163" i="1"/>
  <c r="C247" i="1" l="1"/>
  <c r="D229" i="1"/>
  <c r="C229" i="1"/>
  <c r="D227" i="1"/>
  <c r="D226" i="1" s="1"/>
  <c r="C227" i="1"/>
  <c r="C226" i="1" s="1"/>
  <c r="D200" i="1"/>
  <c r="D199" i="1" s="1"/>
  <c r="C200" i="1"/>
  <c r="C199" i="1" s="1"/>
  <c r="D191" i="1"/>
  <c r="C190" i="1"/>
  <c r="D186" i="1"/>
  <c r="D185" i="1" s="1"/>
  <c r="C174" i="1"/>
  <c r="C173" i="1"/>
  <c r="C164" i="1"/>
  <c r="C159" i="1"/>
  <c r="D125" i="1"/>
  <c r="C125" i="1"/>
  <c r="C127" i="1"/>
  <c r="D113" i="1" l="1"/>
  <c r="D101" i="1"/>
  <c r="D103" i="1"/>
  <c r="D112" i="1"/>
  <c r="C101" i="1"/>
  <c r="C103" i="1"/>
  <c r="C114" i="1"/>
  <c r="D70" i="1"/>
  <c r="C66" i="1"/>
  <c r="C16" i="1" l="1"/>
  <c r="C8" i="1"/>
  <c r="D189" i="1" l="1"/>
  <c r="C189" i="1"/>
  <c r="C188" i="1" s="1"/>
  <c r="D161" i="1"/>
  <c r="D160" i="1" s="1"/>
  <c r="D188" i="1" l="1"/>
  <c r="C133" i="1"/>
  <c r="C132" i="1" s="1"/>
  <c r="C90" i="1" l="1"/>
  <c r="D221" i="1" l="1"/>
  <c r="D220" i="1" s="1"/>
  <c r="C221" i="1"/>
  <c r="C220" i="1" s="1"/>
  <c r="D254" i="1" l="1"/>
  <c r="D253" i="1" s="1"/>
  <c r="C254" i="1"/>
  <c r="C253" i="1" s="1"/>
  <c r="D249" i="1"/>
  <c r="D248" i="1" s="1"/>
  <c r="C249" i="1"/>
  <c r="C248" i="1" s="1"/>
  <c r="D246" i="1"/>
  <c r="D245" i="1" s="1"/>
  <c r="C246" i="1"/>
  <c r="C245" i="1" s="1"/>
  <c r="D243" i="1"/>
  <c r="D242" i="1" s="1"/>
  <c r="C243" i="1"/>
  <c r="C242" i="1" s="1"/>
  <c r="D239" i="1"/>
  <c r="D238" i="1" s="1"/>
  <c r="C239" i="1"/>
  <c r="C238" i="1" s="1"/>
  <c r="D224" i="1"/>
  <c r="D223" i="1" s="1"/>
  <c r="C224" i="1"/>
  <c r="C223" i="1" s="1"/>
  <c r="D218" i="1"/>
  <c r="D217" i="1" s="1"/>
  <c r="C218" i="1"/>
  <c r="C217" i="1" s="1"/>
  <c r="C186" i="1"/>
  <c r="C185" i="1" s="1"/>
  <c r="D183" i="1"/>
  <c r="D182" i="1" s="1"/>
  <c r="C183" i="1"/>
  <c r="C182" i="1" s="1"/>
  <c r="D172" i="1"/>
  <c r="D171" i="1" s="1"/>
  <c r="C172" i="1"/>
  <c r="C171" i="1" s="1"/>
  <c r="D169" i="1"/>
  <c r="D168" i="1" s="1"/>
  <c r="C169" i="1"/>
  <c r="C168" i="1" s="1"/>
  <c r="D166" i="1"/>
  <c r="D165" i="1" s="1"/>
  <c r="C166" i="1"/>
  <c r="C165" i="1" s="1"/>
  <c r="C161" i="1"/>
  <c r="C160" i="1" s="1"/>
  <c r="C256" i="1" s="1"/>
  <c r="D156" i="1"/>
  <c r="D155" i="1" s="1"/>
  <c r="C156" i="1"/>
  <c r="C155" i="1" s="1"/>
  <c r="D153" i="1"/>
  <c r="D152" i="1" s="1"/>
  <c r="C153" i="1"/>
  <c r="C152" i="1" s="1"/>
  <c r="D149" i="1"/>
  <c r="D148" i="1" s="1"/>
  <c r="C149" i="1"/>
  <c r="C148" i="1" s="1"/>
  <c r="D146" i="1"/>
  <c r="D145" i="1" s="1"/>
  <c r="C146" i="1"/>
  <c r="C145" i="1" s="1"/>
  <c r="D143" i="1"/>
  <c r="D142" i="1" s="1"/>
  <c r="C143" i="1"/>
  <c r="C142" i="1" s="1"/>
  <c r="D140" i="1"/>
  <c r="D139" i="1" s="1"/>
  <c r="C140" i="1"/>
  <c r="C139" i="1" s="1"/>
  <c r="D136" i="1"/>
  <c r="D135" i="1" s="1"/>
  <c r="C136" i="1"/>
  <c r="C135" i="1" s="1"/>
  <c r="D129" i="1"/>
  <c r="D128" i="1" s="1"/>
  <c r="D124" i="1"/>
  <c r="D256" i="1" s="1"/>
  <c r="C124" i="1"/>
  <c r="D120" i="1"/>
  <c r="D119" i="1" s="1"/>
  <c r="C120" i="1"/>
  <c r="C119" i="1" s="1"/>
  <c r="D105" i="1"/>
  <c r="D100" i="1" s="1"/>
  <c r="C100" i="1"/>
  <c r="D97" i="1"/>
  <c r="C97" i="1"/>
  <c r="D96" i="1"/>
  <c r="C96" i="1"/>
  <c r="D90" i="1"/>
  <c r="D89" i="1" s="1"/>
  <c r="C89" i="1"/>
  <c r="D83" i="1"/>
  <c r="D82" i="1" s="1"/>
  <c r="C83" i="1"/>
  <c r="C82" i="1" s="1"/>
  <c r="D64" i="1"/>
  <c r="D63" i="1" s="1"/>
  <c r="C64" i="1"/>
  <c r="C63" i="1" s="1"/>
  <c r="D19" i="1"/>
  <c r="D18" i="1" s="1"/>
  <c r="C18" i="1"/>
  <c r="D14" i="1"/>
  <c r="D13" i="1" s="1"/>
  <c r="C14" i="1"/>
  <c r="C13" i="1" s="1"/>
  <c r="D11" i="1"/>
  <c r="D10" i="1" s="1"/>
  <c r="C10" i="1"/>
  <c r="D6" i="1"/>
  <c r="D5" i="1" s="1"/>
  <c r="C6" i="1"/>
  <c r="C5" i="1" s="1"/>
  <c r="D67" i="1" l="1"/>
  <c r="D66" i="1" l="1"/>
</calcChain>
</file>

<file path=xl/sharedStrings.xml><?xml version="1.0" encoding="utf-8"?>
<sst xmlns="http://schemas.openxmlformats.org/spreadsheetml/2006/main" count="473" uniqueCount="257">
  <si>
    <t>Wyszczególnienie</t>
  </si>
  <si>
    <t>Plan</t>
  </si>
  <si>
    <t>Wykonanie</t>
  </si>
  <si>
    <t>Uwagi</t>
  </si>
  <si>
    <t>Wydatki bieżące, w tym</t>
  </si>
  <si>
    <t xml:space="preserve">  wynagrodzenia</t>
  </si>
  <si>
    <t xml:space="preserve">  pozostałe wydatki bieżące</t>
  </si>
  <si>
    <t>Dział 020 - Leśnictwo,
rozdział 02002 - Nadzór nad gospodarką leśną</t>
  </si>
  <si>
    <t>Dział 600 - Transport i łączność,
rozdział 60014 - Drogi publiczne powiatowe</t>
  </si>
  <si>
    <t xml:space="preserve">  remonty + koszty materiałów</t>
  </si>
  <si>
    <t xml:space="preserve">  media</t>
  </si>
  <si>
    <t>energia elektryczna</t>
  </si>
  <si>
    <t>Wydatki inwestycyjne</t>
  </si>
  <si>
    <t>x</t>
  </si>
  <si>
    <t>liczba osób, podmiotów objętych projektem</t>
  </si>
  <si>
    <t>założenia projektu</t>
  </si>
  <si>
    <t>całkowita wartość projektu</t>
  </si>
  <si>
    <t>stopień zaawansowania</t>
  </si>
  <si>
    <t>osiągnięte efekty</t>
  </si>
  <si>
    <t>przewidziane efekty w dalszej realizacji projektu</t>
  </si>
  <si>
    <t>Dział 700 - Gospodarka mieszkaniowa,
rozdział 70005 - Gospodarka gruntami i nieruchomościami</t>
  </si>
  <si>
    <t xml:space="preserve">  pochodne od wynagrodzeń</t>
  </si>
  <si>
    <t>ogółem, w tym:</t>
  </si>
  <si>
    <t>energia cieplna</t>
  </si>
  <si>
    <t xml:space="preserve">woda </t>
  </si>
  <si>
    <t>ścieki</t>
  </si>
  <si>
    <t xml:space="preserve">  Ilość zużycia :</t>
  </si>
  <si>
    <t>Stan zatrudnienia</t>
  </si>
  <si>
    <t>Pracownicy</t>
  </si>
  <si>
    <t>Liczba stanowisk</t>
  </si>
  <si>
    <t>Liczba etatów</t>
  </si>
  <si>
    <t>Dział 750 - Administracja publiczna,
rozdział 75011 - Urzędy wojewódzkie</t>
  </si>
  <si>
    <t>Dział 750 - Administracja publiczna,
rozdział 75019 - Rady powiatów</t>
  </si>
  <si>
    <t xml:space="preserve">  świadczenia na rzecz osób fizycznych</t>
  </si>
  <si>
    <t>Dział 750 - Administracja publiczna,
rozdział 75020 - Starostwa powiatowe</t>
  </si>
  <si>
    <t>Obsługa</t>
  </si>
  <si>
    <t>Dział 750 - Administracja publiczna,
rozdział 75045 - Kwalifikacja wojskowa</t>
  </si>
  <si>
    <t>Dział 754 -  Bezpieczeństwo publiczne i ochrona przeciwpożarowa,
rozdział 75421 - Zarządzanie kryzysowe</t>
  </si>
  <si>
    <t>Dział 754 -  Bezpieczeństwo publiczne i ochrona przeciwpożarowa,
rozdział 75495 - Pozostała działalność</t>
  </si>
  <si>
    <t>Dział 757 -  Obsługa długu publicznego,
rozdział 75702 - Obsługa papierów wartościowych, kredytów i pożyczek jednostek samorządu terytorialnego</t>
  </si>
  <si>
    <t>Dział 758 - Różne rozliczenia,
rozdział 75818 - Rezerwy ogólne i celowe</t>
  </si>
  <si>
    <t>Dział 801 - Oświata i wychowanie,
rozdział 80130 - Szkoły zawodowe</t>
  </si>
  <si>
    <t>Dział 801 - Oświata i wychowanie,
rozdział 80195 - Pozostała działalność</t>
  </si>
  <si>
    <t>Dział 851 - Ochrona zdrowia,
rozdział 85111 - Szpitale ogólne</t>
  </si>
  <si>
    <t>Dział 851 - Ochrona zdrowia,
rozdział 85178 - Usuwanie skutków klęsk żywiołowych</t>
  </si>
  <si>
    <t>Dział 851 - Ochrona zdrowia,
rozdział 85195 - Pozostała działalność</t>
  </si>
  <si>
    <t>Dział 852 - Pomoc społeczna,
rozdział 85202 - Domy pomocy społecznej</t>
  </si>
  <si>
    <t>Dział 853 - Pozostałe zadania w zakresie polityki społecznej,
rozdział 85311 - Rehabilitacja zawodowa i społeczna osób niepełnosprawnych</t>
  </si>
  <si>
    <t>Dział 853 - Pozostałe zadania w zakresie polityki społecznej,
rozdział 85395 - Pozostała działalność</t>
  </si>
  <si>
    <t>Dział 854 - Edukacyjna opieka wychowawcza,
rozdział 85407 - Placówki wychowania pozaszkolnego</t>
  </si>
  <si>
    <t>Dział 854 - Edukacyjna opieka wychowawcza,
rozdział 85495 - Pozostała działalność</t>
  </si>
  <si>
    <t xml:space="preserve">Dział 900 - Gospodarka komunalna i ochrona środowiska,
rozdział 90095 - Pozostała działalność </t>
  </si>
  <si>
    <t xml:space="preserve">Dział 921 - Kultura i ochrona dziedzictwa narodowego,
rozdział 92116 - Biblioteki </t>
  </si>
  <si>
    <t xml:space="preserve">Dział 921 - Kultura i ochrona dziedzictwa narodowego,
rozdział 92120 - Ochrona zabytków i opieka nad zabytkami </t>
  </si>
  <si>
    <t xml:space="preserve">Dział 921 - Kultura i ochrona dziedzictwa narodowego,
rozdział 92195 - Pozostała działalność </t>
  </si>
  <si>
    <t xml:space="preserve">Dział 926 - Kultura fizyczna,
rozdział 92695 - Pozostała działalność </t>
  </si>
  <si>
    <t>Ogółem wydatki</t>
  </si>
  <si>
    <t>Dział 630 - Turystyka,
rozdział 63003 - Zadania w zakresie upowszechniania turystyki</t>
  </si>
  <si>
    <t>Dział 010 - Rolnictwo i łowiectwo,
rozdział 01005 - Prace geodezyjno - urządzeniowe na potrzeby rolnictwa</t>
  </si>
  <si>
    <t>odpady stałe</t>
  </si>
  <si>
    <t>Merytoryczni</t>
  </si>
  <si>
    <t>Dział 852 - Pomoc społeczna,
rozdział 85295 - Pozostała działalność</t>
  </si>
  <si>
    <t>Dział 750 - Administracja publiczna,
rozdział 75075 - Promocja jednostek samorządu terytorialnego</t>
  </si>
  <si>
    <t>Zarezerwowane środki na usuwanie skutków klęsk żywiołowych (np. przewóz zwłok z miejsc publicznych).</t>
  </si>
  <si>
    <t xml:space="preserve">   -</t>
  </si>
  <si>
    <t>Wydatki bieżące, w tym:</t>
  </si>
  <si>
    <t>gaz</t>
  </si>
  <si>
    <t>Zadanie zlecone. Wydatki związane z obsługą administracyjną zadań zleconych z zakresu administracji rządowej oraz innych zadań zleconych ustawami.</t>
  </si>
  <si>
    <t>Diety i zwrot kosztów podróży radnych.</t>
  </si>
  <si>
    <t>Ekwiwalent za pranie odzieży ochronnej, zwrot za okulary korygujące wzrok dla pracowników.</t>
  </si>
  <si>
    <t>Składki ubezpieczenia społecznego i na Fundusz Pracy.</t>
  </si>
  <si>
    <t xml:space="preserve">                              -</t>
  </si>
  <si>
    <t>Dotacja na realizację porozumienia z Gminą Gryfino o powierzeniu Młodzieżowemu Ośrodkowi Sportowemu w Gryfinie wykonywania zadań o charakterze ponadgminnym w zakresie kultury fizycznej (kształtować i promować nawyki czynnego wypoczynku oraz podnosić sprawność fizyczną dzieci i młodzieży poprzez organizację współzawodnictwa sportowego na szczeblu powiatowym).</t>
  </si>
  <si>
    <t>Wydatki bieżace, w tym</t>
  </si>
  <si>
    <t>pozostałe wydatki bieżące</t>
  </si>
  <si>
    <t>Dział 710 - Działalność usługowa,
rozdział 71012 - Zadania z zakresu geodezji i kartografii</t>
  </si>
  <si>
    <t>wynagrodzenia</t>
  </si>
  <si>
    <t>pochodne od wynagrodzeń</t>
  </si>
  <si>
    <t>-</t>
  </si>
  <si>
    <t>Składki członkowskie dla Związku Celowego Powiatów Województwa Zachodniopomorskiego, Związku Powiatów Polskich oraz Stowarzyszenia Gmin Polskich Euroregionu Pomerania i Stowarzyszenia Dolnoodrzańskiej Inicjatywy Rozwoju Obszarów Wiejskich, sprzątanie pomieszczeń biurowych (część),  artykuły spożywcze na planowane spotkania radnych.</t>
  </si>
  <si>
    <t>Dział 600- Transport i łączność
rozdział 60004- Lokalny transport zbiorowy</t>
  </si>
  <si>
    <t>Dział 755-Wymiar sprawiedliwosci
rozdział 75515- Nieodpłatna pomoc prawna</t>
  </si>
  <si>
    <t>Dział 854-Edukacyjna opieka wychowawcza
rozdział 85411-Domy wczasów dziecięcych</t>
  </si>
  <si>
    <t>Dział 854-Edukacyjna opieka wychowawcza
rozdział 85403-Specjalne ośrodki szkolno-wychowawcze</t>
  </si>
  <si>
    <t>Wykonanie usług w publicznym transporcie zbiorowym</t>
  </si>
  <si>
    <t>III. "Przebudowa drogi powiaatowej Nr 1384Z Kłodowo- Trzcińsko-Zdrój - Warnice"- współfinansowanie - Program Rozwoju Obszarów Wiejskich</t>
  </si>
  <si>
    <t>Przebudowa drogi na odcinku 1,3 km</t>
  </si>
  <si>
    <t xml:space="preserve">Ogłoszenia w prasie lokalnej i krajowej, ochrona obiektów administracyjnych, prace porządkowe, wycenia nieruchomości, sprzątanie pomieszczeń biurowych, parkingów i terenów zielonych, wycena nieruchomosci, opłata za gospodarowanie odpadami, opłata za użytkowanie wieczyste,podatek VAT, podatek od nieruchomosci,uporzątniecie nieruchomości, benzyna. W tym zadania zlecone </t>
  </si>
  <si>
    <t>świadczenia na rzecz osób fizycznych</t>
  </si>
  <si>
    <t xml:space="preserve">Dział 754-Bezpieczeństwo publiczne i ochrona przeciwpożarowa
75405-Komendy powiatowe Policji
</t>
  </si>
  <si>
    <t>Dział 754-Bezpieczeństwo publiczne i ochrona przeciwpożarowa
75412-Ochotnicze straże pozarne</t>
  </si>
  <si>
    <t>Świadczenie nieodpłatnej pomocy prawnej w powiecie gryfińskim,materiały biurowe.</t>
  </si>
  <si>
    <t>Odsetki od kredytów.</t>
  </si>
  <si>
    <t xml:space="preserve">Wynagrodzenia Powiatowej Komisji Lekarskiej. Zatrudniono 1 lekarza, 1 osobę średniego personelu medycznego, 4 pisarki, 1 sekretarza PKL i osobę do prac świetlicowych.
</t>
  </si>
  <si>
    <t>Przebudowa budynku Sali gimnastycznej w Specjalnym Ośrodku Szkolno Wychowawczym w Chojnie- Fundusz Rozwoju Kultury Fizycznej</t>
  </si>
  <si>
    <t xml:space="preserve"> </t>
  </si>
  <si>
    <t>Dział 854 - Edukacyjna opieka wychowawcza,
rozdział 85416 - Pomoc materialna dla uczniów o charakterze motywacyjnym</t>
  </si>
  <si>
    <t xml:space="preserve">Dotacje dla gmin: Gryfino i Chojna, z przeznaczeniem na realizację zawartych porozumień dotyczących powierzenia zadań z zakresu powiatowej biblioteki publicznej </t>
  </si>
  <si>
    <t>Wydatki planowane na zlecenie dla osób w zakresie badań i ekspertyz drogowych</t>
  </si>
  <si>
    <t xml:space="preserve">Zadanie zlecone </t>
  </si>
  <si>
    <t>Zadanie zlecone</t>
  </si>
  <si>
    <t>Zadania zlecone</t>
  </si>
  <si>
    <t>Planowane wsparcie Ochotniczych Straży Pożarnych</t>
  </si>
  <si>
    <t>Dział 010 - Rolnictwo i łowiectwo,
rozdział 01095 -Pozostała działalność</t>
  </si>
  <si>
    <t>Zadanie zlecone. Wykonanie rurociągu melioracyjno-wodnego szczeg.oraz obniżenie i stabilizacja spietrzonych wód jeziora Orzechów dz. 350/2</t>
  </si>
  <si>
    <t>Planowane sfinansowanie nadzoru nad lasami niestanowiącymi własności Skarbu Państwa na terenie Powiatu na podstawie porozumień z Nadleśnictwami Różańsko, Dębno, Myślibórz, Gryfino, Mieszkowice i Chojna.Sporządzenie dokumentacji- inwentaryzacji stanu lasów oraz Uproszczonych Planów Lasu dla lasu nie będących własnością Skatbu Państawa na pdst. art. 21 ustawy o lasach.</t>
  </si>
  <si>
    <t>Dział 600- Transport i łączność
rozdział 60013- Drogi publiczne wojewódzkie</t>
  </si>
  <si>
    <t>Budowa tras rowerowych Pomorza Zachodniopomorskiego- Trasa Zielonego Pogranica odc. Gryfino-Trzcińsko- Zdrój</t>
  </si>
  <si>
    <t>Starostwo Powiatowe w Gryfinie - wykonanie wydatków za I półrocze 2018 r.</t>
  </si>
  <si>
    <t xml:space="preserve"> 1400 KWh   </t>
  </si>
  <si>
    <r>
      <t xml:space="preserve"> (0,33)*6=1,98 m</t>
    </r>
    <r>
      <rPr>
        <vertAlign val="superscript"/>
        <sz val="9"/>
        <rFont val="Arial"/>
        <family val="2"/>
        <charset val="238"/>
      </rPr>
      <t>3</t>
    </r>
    <r>
      <rPr>
        <sz val="9"/>
        <rFont val="Arial"/>
        <family val="2"/>
        <charset val="238"/>
      </rPr>
      <t xml:space="preserve"> dotyczy opłaty za gospodarowanie odpadami</t>
    </r>
  </si>
  <si>
    <t>1) Naprawa uszkodzonej poręczy stalowej na moście w ciągu dr.pow. Stara Rudnica- rzeka Odra.- 3 075,00 zł. 2) Naprawa uszkodzonej poręczy stalowej na przepuście dr.pow. Baniewice-Chojna w m. Swobnica -3 321,00 zł 3) Remonty cząstkowe grysami i emulsją asfaltową zad.I gm. Gryfino,Widuchowa i St. Czarnowo.- 190 073,88zł,4) Remont czastkowy dróg powiatowych zad.III gminy Moryń, Mieszkowice, Cedynia- 65 577,11 zł, 5) Remont czastkowy dróg powiatowych zad.II gminy Chojna,Banie, Trzcińsko-Zdrój- 224 110,39 zł, zakup znaków 405,90 zł, Poprawa systemu odwadniania dróg pow. poprzez remont i naprawę urządzen kanalizacyjnych- 24 600,00 zł.</t>
  </si>
  <si>
    <r>
      <rPr>
        <u/>
        <sz val="8"/>
        <rFont val="Arial"/>
        <family val="2"/>
        <charset val="238"/>
      </rPr>
      <t>1</t>
    </r>
    <r>
      <rPr>
        <sz val="8"/>
        <rFont val="Arial"/>
        <family val="2"/>
        <charset val="238"/>
      </rPr>
      <t>. Dotacje dla gmin na bieżące utryzymanie ulic powiatowych (Banie, Cedynia, Chojna, Moryń, Trzcińsko-Zdrój, Mieszkowice; bieżące utrzymanie dróg (sprzątanie ulic w Gryfinie, koszenie terenów zielonych w Gryfinie,sprzątanie pasów drogowych, koszenie poboczy dróg pozamiejskich), przyjęcie i utylizacja ścieków z ulic w Chojnie, utrzymanie zieleni przydrożnej, zimowe utrzymanie dróg .opłata sądowa- 1 144 299,59 zł..</t>
    </r>
    <r>
      <rPr>
        <u/>
        <sz val="8"/>
        <rFont val="Arial"/>
        <family val="2"/>
        <charset val="238"/>
      </rPr>
      <t xml:space="preserve">
</t>
    </r>
    <r>
      <rPr>
        <sz val="8"/>
        <rFont val="Arial"/>
        <family val="2"/>
        <charset val="238"/>
      </rPr>
      <t xml:space="preserve">2. Poprawa systemu odwodnienia dróg powiatowych poprzez uzupełnienie i ścinkę pobooczy, odtworzenie rowów odwadniających- 38 334,00 zł. </t>
    </r>
  </si>
  <si>
    <t>uwagi</t>
  </si>
  <si>
    <t xml:space="preserve">przebudowa ulicyna na odc. ok. 0,5 km </t>
  </si>
  <si>
    <t>realizacja robót rozpoczęta w maju brak wydatków</t>
  </si>
  <si>
    <t>II. "Przebudowa odcinka drogi powiatowej Trzcińsko- Zdrój - Białęgi"- ( dofinansowanie z Urzędu Marszałkowskiego)</t>
  </si>
  <si>
    <t xml:space="preserve">     Przebudowa drogi na odcinku 0,75 km</t>
  </si>
  <si>
    <t xml:space="preserve">                   1.086.000,00 PLN</t>
  </si>
  <si>
    <t>1.011.287,25 PLN</t>
  </si>
  <si>
    <t>Przebudowa drogi na oidcinku 0,4 km</t>
  </si>
  <si>
    <t>60.024,00 PLN</t>
  </si>
  <si>
    <t>V. " Przebudowa ulicy 1-go Maja w Gryfinie  - (RPO)</t>
  </si>
  <si>
    <r>
      <t>I</t>
    </r>
    <r>
      <rPr>
        <b/>
        <sz val="9"/>
        <rFont val="Arial"/>
        <family val="2"/>
        <charset val="238"/>
      </rPr>
      <t>V. Budowa tras rowerowych Pomorza Zachodniopomorskiego - Trasa Zielonego Pogranicza odc. Gryfino-Trzcińsko- Zdrój (RPO WZ)</t>
    </r>
  </si>
  <si>
    <t>Budowa scieżki rowerowej na odc. 1,1 km</t>
  </si>
  <si>
    <t>85.000,00 PLN</t>
  </si>
  <si>
    <r>
      <rPr>
        <sz val="7.5"/>
        <rFont val="Arial"/>
        <family val="2"/>
        <charset val="238"/>
      </rPr>
      <t xml:space="preserve">Dotacje na dofinansowanie zadań zleconych do realizacji organizacjom prowadzącym działalność pożytku publicznego z zakresu turystyki: </t>
    </r>
    <r>
      <rPr>
        <sz val="8"/>
        <rFont val="Arial"/>
        <family val="2"/>
        <charset val="238"/>
      </rPr>
      <t xml:space="preserve">
 1.</t>
    </r>
    <r>
      <rPr>
        <sz val="7.5"/>
        <rFont val="Arial"/>
        <family val="2"/>
        <charset val="238"/>
      </rPr>
      <t xml:space="preserve"> "Rowerem dla stulecia Niepodległej)- Międzyszkolny Klub Sportowy   Hermes w Gryfinie-7 600,00 zł
 2. "X Rajd Rowerowy"- 100km w 100 rocznicę Odzyskania Niepodległości-poznajemy ciekawe historyczne miejsca pow.gryfińskieg- -Uczniowski Klub Sportowy Orlik- 1 800,00 zł,</t>
    </r>
    <r>
      <rPr>
        <sz val="8"/>
        <rFont val="Arial"/>
        <family val="2"/>
        <charset val="238"/>
      </rPr>
      <t xml:space="preserve">
 3.</t>
    </r>
    <r>
      <rPr>
        <sz val="7"/>
        <rFont val="Arial"/>
        <family val="2"/>
        <charset val="238"/>
      </rPr>
      <t>Impreza Turystyczno-Integracyjna "Leśna Polana"-Stowarzyszenie na Rzecz Osób Niepełnosprawnych "Most"-2 600,00 zł,
4. Rowerem na szlak Pana samochodzika- Stowarzyszenie na rzecz rozwoju wsi Gądno - 3 000,00 zł</t>
    </r>
  </si>
  <si>
    <t>71,5 GJ</t>
  </si>
  <si>
    <t>24 247 KWH</t>
  </si>
  <si>
    <t>45 455 MP</t>
  </si>
  <si>
    <t>Serwis windy w Chojnie</t>
  </si>
  <si>
    <t>Z wydatków bieżących zadania własne pl.542 700,00 zł wykonanie 195 025,63 zł zł oraz wydatki zadań zleconych (gospodarowanie nieruchomościami Skarbu Państwa) - pl. 519 050,00 zł wykonanie 78 861,96 zł.</t>
  </si>
  <si>
    <t>62,80 m3</t>
  </si>
  <si>
    <r>
      <t>377 m</t>
    </r>
    <r>
      <rPr>
        <vertAlign val="superscript"/>
        <sz val="9"/>
        <rFont val="Arial"/>
        <family val="2"/>
        <charset val="238"/>
      </rPr>
      <t>3</t>
    </r>
  </si>
  <si>
    <r>
      <t>843 m</t>
    </r>
    <r>
      <rPr>
        <vertAlign val="superscript"/>
        <sz val="9"/>
        <rFont val="Arial"/>
        <family val="2"/>
        <charset val="238"/>
      </rPr>
      <t>3</t>
    </r>
  </si>
  <si>
    <t>Wykonanie modern.ewid.gruntów i budynków w zakresie3 granic działekewid.konturówużytków gruntowych oraz weryfikacja i uzupełnienie danychopisowych i atrybutów obr. Mirowo w gm.Moryń oraz obr.St.Objezierze w gm.Moryń - etap I</t>
  </si>
  <si>
    <t>Wynagrodzenia pracownicze(w tym:nagrody jubileuszowe-22 411,80 zł, odprawy emerytalne-            24 048,10 zł)</t>
  </si>
  <si>
    <t>784,8 GJ</t>
  </si>
  <si>
    <t>90302 KWH</t>
  </si>
  <si>
    <r>
      <t>466 m</t>
    </r>
    <r>
      <rPr>
        <vertAlign val="superscript"/>
        <sz val="9"/>
        <rFont val="Arial"/>
        <family val="2"/>
        <charset val="238"/>
      </rPr>
      <t>3</t>
    </r>
  </si>
  <si>
    <r>
      <t>45,5 m</t>
    </r>
    <r>
      <rPr>
        <vertAlign val="superscript"/>
        <sz val="9"/>
        <rFont val="Arial"/>
        <family val="2"/>
        <charset val="238"/>
      </rPr>
      <t xml:space="preserve">3 </t>
    </r>
  </si>
  <si>
    <r>
      <t>1634m</t>
    </r>
    <r>
      <rPr>
        <vertAlign val="superscript"/>
        <sz val="9"/>
        <rFont val="Arial"/>
        <family val="2"/>
        <charset val="238"/>
      </rPr>
      <t>3</t>
    </r>
  </si>
  <si>
    <t>Wydatki na zadania inwestycyjne:
1.Sprzęt komputerowy i oprogramowanie
2.Modernizacja instalacji elektrycznej na II i III pietrze bud.Starostwa na ul.11-go Listopada</t>
  </si>
  <si>
    <t>Serwis windy, wentylacji i węzła c.o., konserwacja sprzętu ppoż, naprawa windy,serwis sprzętu w wydziale KM,przeglądy okresowe kserokopiarek ,konserwacja sieci telefonicznej oraz systemu alarmowego, naprawy mocowania stabilizatora,remont sanitariarów w bud.Starostwa p/ul.11-go Listopada,usługi konserwacyjno naprawcze w budynkach Starostwa,wymiana modułu utrwalaca w urządzeniu Develop ineo 224e</t>
  </si>
  <si>
    <t xml:space="preserve"> Finansowanie zadań Wydziału Komunikacji i Transportu (zakup tablic rejestracyjnych i za
 wytworzone druki komunikacyjne,opłaty za holowanie i usuwanie pojazdów z dróg oraz za prowadzenie parkingu strzeżonego, wydatki administracyjno-kancelaryjne (usługi pocztowe, obsługa prawna, szkolenia     pracowników, paliwo i części do samochodów oraz przeglądy samochodów, ubezpieczenia,    ubezpieczenie mienia, materiały biurowe, tusze i tonery, obsługa i naprawy kserokopiarek,     usługi telekomunikacyjne, konserwacja telefonów i systemu alarmowego, podróże  służbowe, zakup pieczątek, wody, książek, prenumerata gazet,opłata RTV,usługi medyczne, odpis na Zakładowy Fundusz Świadczeń Socjalnych pracowników i wpłata na Państwowy, Fundusz Rehabilitacji Osób Niepełnosprawnych, utrzymanie budynków administracyjnych,usługi porządkowe, ochrona obiektów, opłata za
 użytkowanie wieczyste,opłata za gospodarowanie odpadami czyszczenie wentylacji, drobne materiały do napraw,opłata za dozór techniczny kotłów i windy, wydatki związane z systemem informatycznych w Starostwie (aktualizacje oprogramowań użytkowanych przez Starostwo, abonament usługi dostępu do internetu i usługi hostingowej, tj. zarządzanie stroną promocyjną, Biuletynu Informacji Publicznej, pocztą   elektroniczną, akcesoria komputerowe, finansowanie zadań Geologa Powiatowego i opłaty za wprowadzanie ścieków do wód lub  ziemi do Urzędu Marszałkowskiego </t>
  </si>
  <si>
    <t>Kwalifikacja wojskowa trwała 18 dni robocze, do której stawiło się 394 osób.</t>
  </si>
  <si>
    <t>pod.doch.od os.fiz.od um.zawartej w 2017r.</t>
  </si>
  <si>
    <t>Zakup kwiatów,
Nagrody konkursowe,puchary statuetki, medale:XXXIV edycja Galko, Grand Prix Powiatu Gryfińskiego w MTB, 55 edycja Wojewódzkiego Konkursu Wiedzy Morskiej "Polska Marynarka Wojenna a Historia Wybrzeża Polskiego", finał Powiatowy XXI Małej Olimpiady Wiedzy Ekologicznej, Powiatowy Konkurs Języka Polskiego (książki), III Powiatowe Mistrzostwa Pierwszej Pomocy (koszulki ratownicze), III Festowal Papieski im. Jana Pawła II Totus Tubus (tablet), VII Powiatowy konkurs Przyrodniczo-Łowiecki, Lesna Przygoda"(piłki), I Wielkanocny Pieg Zająca w Trzcińsku-Zdroju (odzież sportowa), 2 konkursy plastyczne organizowane przez PSSE w Gryfinie "Zdrowe zęby mamy-marchewkę zjadamy", Trzymaj Formę Aktywnie i Zdrowo, odziez sportowa (nagroda za zdovbycie tytulu mistrza świata w skoku wzwyż i tytuł wicemistrza w skoku w dal dla ucznia SOSW w Chojnie, podkłady drewniane z grawerem:50-lecie PPP w Gryfinie, 25-lecie Krzywińskiej Ligi Biegów Przełajowych i 15-lecie Klubu Olimpijczyka"Krzyś", 70-lecie MKS" Orzeł", 60-lecie SOSW w Chojnie, wyposażenie roweru (upominli dla uczestników rajdu rowerowego "Odjazdowy bibliotekarz...śladami joanitów,udział Przedsiębiorców w targach Inkontakt 2018 w Schwedt (realizator umowy: Cech Rzemiosł i Przedsiębiorców w Gryfinie), usługa elektronicznego pomiaru czasu na Grand Prix Powiatu Gryfińskiego w MTB, wykonanie Księgi życzeń dla Polski.</t>
  </si>
  <si>
    <t>planowany zakup pilarki łańcuchowej</t>
  </si>
  <si>
    <t>Nagrody konkursowe: namioty,torby sportowe,puchary(eliminacja powiatowe Ogólnopolskiego Turnieju Wiedzy Pożarniczej"Młodzież zapobiega pożarom", puchary ,smartwatch :Eliminacje Ogólnopolskiego Turnieju Bezpieczęnstwa w Ruchu Drogowym, oprawa muzyczna powiatowych obchodów Dnia Strażaka.</t>
  </si>
  <si>
    <t xml:space="preserve">Rezerwa na inwestycje i zakupy inwestycyjne </t>
  </si>
  <si>
    <t>Rezerwa ogólna budżetu - 128 498,23 zł i rezerwy celowe na zadania z zakresu: oświaty i wychowania - 179 963,71 zł, edukacjnej opieki wychow. -202 713,03  zł, pomocy społecznej - 161 183,81 zł, zarządzania kryzysowego - 180 000,00 zł ,związanego z rodziną- 46 781,80 zł, rezerwa remontowa- 100 000,00 zł.</t>
  </si>
  <si>
    <t>Opracowanie dokumentacji aplikacyjnej na "Dostosowanie istniejącej infrastruktury szkoknictwa zawodowego w Powiecie Gryfińskim do rynku pracy"</t>
  </si>
  <si>
    <t>Planowana dotacja dla Komendy Powiatowej Policji w Gryfinie</t>
  </si>
  <si>
    <t>Plkanowane dofinansowanie zakupu samochodu dla KPP w Gfryfinie</t>
  </si>
  <si>
    <t>Dotacja na utrzymanie gotowości ratowniczej WOPR ,montaż anteny KF WD-330 na dachu bud.KPPSP w Gryfinie</t>
  </si>
  <si>
    <t xml:space="preserve">
Opłata koordynacyjna związana z funkcjonowaniem sieci Ośrodka Dokształcania i Doskonalenia Zawodowego w zakresie kształcenia zawodowego młodocianych pracowników na kursach I, II i III stopnia, zwrot dotacji od płatnosći z programu PPP za Życiem,</t>
  </si>
  <si>
    <t>Zasądzona renta dla poszkodowanego pacjenta- Kubiś Karol</t>
  </si>
  <si>
    <t>Opracowanie programu Rozbudowa Szpitala Powiatowego,koszty przyłącza energetycznego,koszty przyłącza do sieci ciepłowniczej</t>
  </si>
  <si>
    <t>Koszty postępowania procesowego-apelacja od wyroku</t>
  </si>
  <si>
    <t>ogłoszenie prasowe dot.realizacji akcji pn. "Białe soboty"</t>
  </si>
  <si>
    <t>Dotacja dla DPS wykonanie:  Moryń wł.wyk 1 127 822,00 zł.,00 zł, Moryń dot.ZUW wyk- 935 828,00 zł. Dębce wyk.wł.-1 591 140,00, Dębce ZUW- 187 860,00 zł. Trzcińsko-Zdrój wyk.wł.-1 342 674,00 zł. Trzcińsko-Zdrój dot.ZUW- 149 326,00 zł.</t>
  </si>
  <si>
    <t xml:space="preserve">
Planowane zadania inwest.: Termomodernizacja Domu Pomocy Społecznej w Trzcińsku-Zdrój-59 400,00 zł. Zagospodarowanie tereny w DPS Trzcińsko-Zdrój wraz z adaptacją części budynku na cele magazynowe</t>
  </si>
  <si>
    <t xml:space="preserve">"Termomodernizacja obiektu Domu Pomocy Społecznej w Trzcińsku-Zdrój"-współfinansowane  z Regionalnego Funduszu Rozwoju Regionalnego w ramach RPO WZ </t>
  </si>
  <si>
    <t>W postępowaniu przetargowym na wybór wykonawcy zadania w formie zaprojektój i wybudój nie wpłynęłażadana oferta.Przetarg zostanie ogłoszony ponownie</t>
  </si>
  <si>
    <t>Wybór wykonawcy i realizacja zadania</t>
  </si>
  <si>
    <t>4 014 950,00 zł w roku 2018 - 9 400,00 zł</t>
  </si>
  <si>
    <t>Planowana dotacja dla gmin  przeznaczeniem dla pogorzelców</t>
  </si>
  <si>
    <t xml:space="preserve">Dofinansowanie Powiatu 10 % kosztów funkcjonowania Warsztatów Terapii Zajęciowej w Gryfinie -32 207,00 zł w Goszkowie - 26.6600,00 zł Ponadto w środki finansowe pochodzące z gminy Moryń z przeznaczeniem dla WTZ w Goszkowie w kwocie 2.000,00   </t>
  </si>
  <si>
    <t>Rozliczenie programu Aktywny Samorząd za 2017 rok finansowanego środkami PFRON, planowany podatek VAT od zad.inw.ZAZ</t>
  </si>
  <si>
    <t xml:space="preserve">
Utworzenie Zakładu Aktywności Zawodowej 
Rozliczenie programu Aktywny Samorząd za 2017 rok finansowanego środkami PFRON dot.wyd.inwest.
Dofinansowanie ze środków PFRON dofinansowanie do zakupu mikorobusa przystosowanego do przewozu osób niepełnosprawnych dla WTZ 
</t>
  </si>
  <si>
    <t>6.291.266.64 PLN dof. UE 4 363 622,51</t>
  </si>
  <si>
    <t>74% całości projektu</t>
  </si>
  <si>
    <t>85%- zakończono roboty budowlane do konca września planuje się zakup wyposażenia</t>
  </si>
  <si>
    <t>dostawa wyposażenia ZAZ. Dostawcy zostaną wybrani w trzech postępowaniach prowadzonych w formie przetargów nieograniczonych</t>
  </si>
  <si>
    <t>kompleksowy remont i modernizacja budynku byłych warsztatów przy ZSP nr 2 w Gryfinie w celu utworzenia ZAZ w celu stworzenia 40 osobom niepełnosprawnym miejsca pracy.Zadanie realizowane w latach 2017-2018</t>
  </si>
  <si>
    <r>
      <t>"</t>
    </r>
    <r>
      <rPr>
        <b/>
        <i/>
        <sz val="9"/>
        <rFont val="Arial"/>
        <family val="2"/>
        <charset val="238"/>
      </rPr>
      <t xml:space="preserve"> UtworzenieZakładu Aktywności Zawodowej"- współfinansowanie RPO</t>
    </r>
  </si>
  <si>
    <t>elewacja budynku SOSW w Chojnie</t>
  </si>
  <si>
    <t>Zmodernizowano salęgimnastyczną SOSW w Chojnie poprzez remont ścian, wymianę instalacji elektrycznej, centralnego ogrzewania i wentylacyjnej.Polożono nową posadzkę.Wymieniono również dwa okna</t>
  </si>
  <si>
    <t>Projekty zewnętrzne:. I. Przebudowa drogi powiatowej w Golicach (Program rozwoju gminnej i powiatowej infastruktury drogowej na lata 2016-2019)</t>
  </si>
  <si>
    <t>Budowa ogólnodostępnej infrastruktury rekreacyjnej dla dzieci i młodzieży oraz dorosłych mieszkańców gm.Chojna-współfinansowanie - Program Rozwoju Obszarów Wiejskich</t>
  </si>
  <si>
    <t>Przebudowa budynku Sali gimnastycznej w Specjalnym Ośrodku Szkolno Wychowawczym w Chojnie- wyk.69 535,30
Planow.Budowa ogólnodostępnej infrastruktury rekreacyjnej dla dzieci i młodzieży oraz dorosłych mieszkańców gm.Chojna- 43 757,50 zł
Modernizacja auli w bud. SOSW w Chojnie- 22 530,96 zł.
Przebudowa boiska sportowego na terenie SOSW w Chojnie- 50 000,00 zł</t>
  </si>
  <si>
    <t>306 100,19 PLN</t>
  </si>
  <si>
    <t>Planowane środki przeznaczone dla Domu Wczasów Dziecięcych w Moryniu niepublicznej placówki zapewniającej opiekę i wychiowanie uczniom w zakresie pobierania nauki poza miejscem stałego zamieszkania</t>
  </si>
  <si>
    <t xml:space="preserve"> Planowane środki przeznaczone na stypendia Rady Powiatu za wybitne wyniki oraz osiągnięcia w nauce (środki przekazywane są do budżetów szkół). </t>
  </si>
  <si>
    <t>Planowane sfinasowanie podwyżek dla nauczycieli w szkołach i placówkach</t>
  </si>
  <si>
    <t>Dział 855-Rodzina, rozdział 85510-Działalnośc placówek opiekuńczo-wychowawczych</t>
  </si>
  <si>
    <t>Plan.zad.inwest.Budowa ogólnodostępnej infrastruktury rekreacyjnej dla dzieci i młodzieży oraz dorosłych mieszkańców gm.Chojna</t>
  </si>
  <si>
    <t>Budowa siłowni zewnętrznej n aterenie SOSW - dostawa i montaż 7 urządzeń do ćwiczeń na wolnym powietrzu</t>
  </si>
  <si>
    <t>24 600,00 PLN</t>
  </si>
  <si>
    <t>kompleksowa modernizacja placu zabaw przy CPOW w Chojnie</t>
  </si>
  <si>
    <t>42 779,40 PLN</t>
  </si>
  <si>
    <t>wydatki majątkowe</t>
  </si>
  <si>
    <t>plan.: Raport z realizacji programu ochrony środowiska za lata 2015-2017</t>
  </si>
  <si>
    <t>planowane dotacje inwest.: "Zakup ekologicznych urządzeń grzewczych"- dotacja dla osób fizycznych i prawnych
"Zakup i montaż instalacji wykorzystujących lokalne źródło energii"- dotacja dla osób fizycznych,
"Ochrona wód i brzegów przed zanieczyszczeniem, zwalczanie kłusownictwa wodnego, zapewnienie bezpieczeństwa osobom przebywającycm w obrębie akwenów wodnych na terenie calego powiatu gryfińskiego- dotacja dla Okręgu Polskiegho Związku Wędkarskiego w Szczecinie.</t>
  </si>
  <si>
    <t xml:space="preserve">Dofinansowanie prac remontowych i konserwatorskich obiektów zabytkowych : 
1.Parafia Rzymskikatolicka pw. MB Wspomożenia Wiernych w Baniach-Remont wieży Kościoła - 12 500,00 zł.
2. Parafia Rzymskokatolicka pw. MB Królowej Pokoju w Siekierkach-Remont elewacji kościoła filialnego w Starej Rudnicy-10 500,00 zł.
3. Parafia Rzymskokatolicka pw. Św. Antoniego w Brwicach-Usunięcie awarii uszkodzonego dachu na kościele -19 500,00 zł.
plan 100 000,00 zł-  remont murów obronnych w Chojnie
</t>
  </si>
  <si>
    <r>
      <t xml:space="preserve">
</t>
    </r>
    <r>
      <rPr>
        <sz val="8"/>
        <rFont val="Arial"/>
        <family val="2"/>
        <charset val="238"/>
      </rPr>
      <t>Dotacje
1. Realizacja filmu edukacyjnego pt. "Powrót"- (Związek Sybiraków o/Szczecin)- 2 000,00 zł,
2.Na Gotyckim szlaku- IX Letni Festiwal Wędrowny (Fundacja Akademia Muzyki Dawniej) wyk-1 000,00 zł.
3. Cienie zapomnianych kultur w pocysternym Kołbaczu ( Stowarzyszenie Spichlerz Sztuki ) wyk.-5.000,00 zł.
4. Dzień Zabytków ( Stow.Historyczno-Kulturalne "Terra Incognito")- 4 500,00 zł,
5. Warsztaty muzyczne ( Parafi Rzymskokatolicka pw.Ducha ŚW. w Moryniu)- 5 500,00 zł.
Nagrody konkursowe:puchary,medale statuetki dla uczestników biegu pamięci narodowej pn XVI Mieszkowicka Nadodrzańska Dziesiątka- 2 326,99 zł.</t>
    </r>
  </si>
  <si>
    <t>Dział 926 - Kultura fizyczna,
rozdział 92601-Obiekty sportowe</t>
  </si>
  <si>
    <t>Planowana dotacja celowa dla Gminy Gryfino na budowę Hali Sportowej przy ul. Niepodległości - etap I</t>
  </si>
  <si>
    <t>Dotacje na dofinansowanie zadań z zakresukultury fizycznej w drodze otwartego konkursu ofert:: 
1. Udział reprezentacji powiatu gryfińskiego w finale krajowymn "Czwartków Lekkoatletycznych"(MKS "Hermes" Gryfino) 4 900,00 zł.
2. 1 Runda Mistrzostw Polskie MX Raud i 1 Runda Mistrzostw Strefy Zachodniej w Motocrossie (Klub motorowy Chojna) -7.000,00 zł.
3 Rozgrywki lekkoatletyczne dla niepełnosprawnych mieszkańców powiatu gryfińskiego (Stowarzyszenie na Rzecz Osób Niepełnosprawnych "Promyk" w Goszkowie- 4 000,00</t>
  </si>
  <si>
    <t>Zadanie zlecone. Podział działki 66 obręb Rynica w celu wydzielenia działki siedliskowej do zwrotu</t>
  </si>
  <si>
    <t>Wydatki dotyczą zadań:1) Poprawa bezp.ruchu drogowego na trasach doj.do szkół....-178.070,32 zł w tym (Saporz.. Studium wykon.przebudowy ul 1-go Maja w Gryfinie- 15 867,00 zł,Poprawa systemu odwadniania dr.pow. 1462Z ul. Mickiewicza w Chojnie 65 279,32 zł,Projekt kanalizacji Zórawki ul.Jaśminowa -12 054,00 zł, Wykonanie dok.techn.na przebud.ul. Krasińskiego w Geryfinie- 84 870,00 zł.), 2)Przebudowa odc. dr.Trzcińsko-Zdrój- Białęgi- 6 150,00 zł.</t>
  </si>
  <si>
    <t>Zobowiązania i należności Starostwa Powiatowego w Gryfinie 
na dzień  30 czerwca 2018 r.</t>
  </si>
  <si>
    <t>Lp.</t>
  </si>
  <si>
    <t>Zobowiązania*</t>
  </si>
  <si>
    <t>w tym:</t>
  </si>
  <si>
    <t>Kwota</t>
  </si>
  <si>
    <t>wymagalne</t>
  </si>
  <si>
    <t>1.</t>
  </si>
  <si>
    <r>
      <t>Zobowiązania z tytułu dostaw, robót i usług,</t>
    </r>
    <r>
      <rPr>
        <i/>
        <sz val="11"/>
        <color theme="1"/>
        <rFont val="Calibri"/>
        <family val="2"/>
        <charset val="238"/>
        <scheme val="minor"/>
      </rPr>
      <t xml:space="preserve"> z tego:</t>
    </r>
  </si>
  <si>
    <r>
      <t xml:space="preserve"> - inwestycje(</t>
    </r>
    <r>
      <rPr>
        <i/>
        <sz val="10"/>
        <color theme="1"/>
        <rFont val="Calibri"/>
        <family val="2"/>
        <charset val="238"/>
        <scheme val="minor"/>
      </rPr>
      <t>Poprawa bezp.ruchu drog.m.in.przeb.modern.dróg,stan,trasy dojazdowe do szkół w tym dok.tech.Przebudowa dr.pow.w GolicachUtworzenie ZAZ,Bud.ogól.ifrastr.dla dzieci i mlodziezy oraz dorosłych mieszk.gm Chojna)</t>
    </r>
  </si>
  <si>
    <t xml:space="preserve"> - bieżące utrzymanie dróg powiatowych,remonty cząstkowe zadanie III,remont wyspy (seperatora ruchu) zlokalizow.w ob..skrzyz.ul.9 Maja i Asnyka w Gryfinie, utrzymanie czystości na ul.pow.,wycinka, podcinka,nasadzanie kompensacyjne drzew,koszenie traw w pasie drogowym  </t>
  </si>
  <si>
    <t xml:space="preserve"> - tablice rejestracyjne i druki komunikacyjne, holowanie pojazdów i 
   umieszczenie na parkingu strzeżonym,</t>
  </si>
  <si>
    <t xml:space="preserve"> -konserwacja urządzeń dzwigowych,odpady stałe, woda,odział działek,wykaszanie traw wraz z uprzątnięciem na nieruchomościach,materiały do bieżących napraw,ochrona i monitorowanie  obiektów,wymiana sterownika w węźle co,ochrona w formie monitorowania</t>
  </si>
  <si>
    <t xml:space="preserve"> - zakup ziemi w celu posadzenia roslin,zamek do drzwi, bęben światłoczuły,montaż rolet zew.w bud.Starostwa,serwis kserokopiarek, usługi pocztowe,  materiały biurowe, paliwo, artykuły spożywcze,podpisy elektroniczne,obsługa prawna,szkolenia, świadczenie nieodpłatnej pomocy prawnej,ubezpieczenia,podkład drewniany z grawerem,koszty zastępstwa procesowego,wykonjanie obowiaków geologa, podatek Vat</t>
  </si>
  <si>
    <t>Podatek od towarów i usług (VAT) od zad.inw.ZAZ</t>
  </si>
  <si>
    <t>2.</t>
  </si>
  <si>
    <t>Zobowiązania publiczno - prawne, w tym z tytułu:</t>
  </si>
  <si>
    <t xml:space="preserve"> - składek społecznych pracowników (ZUS)</t>
  </si>
  <si>
    <t xml:space="preserve"> - podatku dochodowego od osób fizycznych</t>
  </si>
  <si>
    <t xml:space="preserve"> - wpłat PFRON</t>
  </si>
  <si>
    <t xml:space="preserve"> - opłata z tytułu gospodarowania odpadami/opłata za usługi wodne z ulic pow.</t>
  </si>
  <si>
    <t xml:space="preserve"> - podatek od nieruchomości</t>
  </si>
  <si>
    <t>3.</t>
  </si>
  <si>
    <t>Zobowiązania z tytułu rozliczeń finansowych, z pracownikami  i inne rozrachunki:</t>
  </si>
  <si>
    <r>
      <t xml:space="preserve"> </t>
    </r>
    <r>
      <rPr>
        <sz val="9"/>
        <color theme="1"/>
        <rFont val="Calibri"/>
        <family val="2"/>
        <charset val="238"/>
        <scheme val="minor"/>
      </rPr>
      <t>- II rata odpisu na ZFŚS</t>
    </r>
  </si>
  <si>
    <t xml:space="preserve"> - nadzór nad lasami (porozumienia z nadlesnictwami)</t>
  </si>
  <si>
    <t xml:space="preserve"> - świadczenia rentowe</t>
  </si>
  <si>
    <t xml:space="preserve"> - diety radnych</t>
  </si>
  <si>
    <t xml:space="preserve"> - sumy do wyjaśnienia i rozliczenia</t>
  </si>
  <si>
    <t>4.</t>
  </si>
  <si>
    <t xml:space="preserve">Zobowiązania depozytowe: </t>
  </si>
  <si>
    <t xml:space="preserve"> - należyte wykonanie umów wraz z naliczonymi odsetkami od środków 
    pieniężnych</t>
  </si>
  <si>
    <t xml:space="preserve"> - wpłacone wadia wraz z naliczonymi odsetkami od środków pieniężnych</t>
  </si>
  <si>
    <t xml:space="preserve"> - czynsz dzierżawny za obwody łowieckie </t>
  </si>
  <si>
    <t xml:space="preserve"> - rzeczy znalezione, odsetki</t>
  </si>
  <si>
    <t xml:space="preserve"> - odsetki od kół łowieckich,</t>
  </si>
  <si>
    <t xml:space="preserve"> - sumy do wyjaśnienia (gwarancja ubezp.(27)</t>
  </si>
  <si>
    <t xml:space="preserve"> - sumy do wyjaśnienia (gwarancja ubezp.(50)</t>
  </si>
  <si>
    <t>5.</t>
  </si>
  <si>
    <t>Zobowiązania z tytułu nadpłat dochodów:</t>
  </si>
  <si>
    <t xml:space="preserve"> - publicznoprawnych</t>
  </si>
  <si>
    <t xml:space="preserve"> - cywilnoprawnych</t>
  </si>
  <si>
    <r>
      <t xml:space="preserve"> - opłaty za czynności geodezyjne i kartograficzne,</t>
    </r>
    <r>
      <rPr>
        <b/>
        <sz val="9"/>
        <color theme="1"/>
        <rFont val="Calibri"/>
        <family val="2"/>
        <charset val="238"/>
        <scheme val="minor"/>
      </rPr>
      <t xml:space="preserve"> </t>
    </r>
    <r>
      <rPr>
        <sz val="9"/>
        <color theme="1"/>
        <rFont val="Calibri"/>
        <family val="2"/>
        <charset val="238"/>
        <scheme val="minor"/>
      </rPr>
      <t xml:space="preserve">udzielenie informacji
    oraz wykonanie wyrysów i wypisów z operatu ewidencyjnego łącznie z 
    odsetkami za nieterminowe regulowanie należności </t>
    </r>
  </si>
  <si>
    <t>Razem</t>
  </si>
  <si>
    <t>Należności*</t>
  </si>
  <si>
    <t>Powiatowe należności budżetowe wraz z odsetkami, w tym:</t>
  </si>
  <si>
    <t xml:space="preserve"> - należności publicznoprawne, w tym opłaty na zajecie pasa drogowego</t>
  </si>
  <si>
    <t xml:space="preserve"> - należności cywilnoprawne (m.in.czynsz najmu i dzierżawy, za media)</t>
  </si>
  <si>
    <r>
      <t>Opłaty za czynności geodezyjne i kartograficzne</t>
    </r>
    <r>
      <rPr>
        <b/>
        <sz val="9"/>
        <color theme="1"/>
        <rFont val="Calibri"/>
        <family val="2"/>
        <charset val="238"/>
        <scheme val="minor"/>
      </rPr>
      <t xml:space="preserve">, </t>
    </r>
    <r>
      <rPr>
        <sz val="9"/>
        <color theme="1"/>
        <rFont val="Calibri"/>
        <family val="2"/>
        <charset val="238"/>
        <scheme val="minor"/>
      </rPr>
      <t xml:space="preserve">udzielenie informacji oraz wykonanie wyrysów i wypisów z operatu ewidencyjnego łącznie z odsetkami za nieterminowe regulowanie należności </t>
    </r>
  </si>
  <si>
    <r>
      <t>Należności długoterminowe (</t>
    </r>
    <r>
      <rPr>
        <i/>
        <sz val="9"/>
        <color theme="1"/>
        <rFont val="Calibri"/>
        <family val="2"/>
        <charset val="238"/>
        <scheme val="minor"/>
      </rPr>
      <t>opłaty za zajecie pasa drogowego, sprzedaż nieruchomości , ugoda sadowa z lekarzami, opłata za holowanie i parking),)</t>
    </r>
  </si>
  <si>
    <t xml:space="preserve">Dotacje budżetowe udzielone -  do rozliczenia </t>
  </si>
  <si>
    <t>Należności z tytułu wydatków budżetowych (faktura Koszty zast.proc.SP, zaliczki pracowników  i naliczone wynagrodzenie płatnika,vat naliczony,zwrot ubezpieczenia)</t>
  </si>
  <si>
    <t>6.</t>
  </si>
  <si>
    <t>Należności ZFŚS (II rata odpisu na ZFŚS, pożyczki mieszkaniowe pracowników )</t>
  </si>
  <si>
    <t>odsetki od dziezaw Koła Łowieckie, brak wpłaty Koło łow.Kania</t>
  </si>
  <si>
    <t>* bez należności (konto 015) i zobowiązań wątpliwych (konto 292) zlikwidowanych SPZOZ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</si>
</sst>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43" formatCode="_-* #,##0.00\ _z_ł_-;\-* #,##0.00\ _z_ł_-;_-* &quot;-&quot;??\ _z_ł_-;_-@_-"/>
    <numFmt numFmtId="164" formatCode="#,##0.00_ ;\-#,##0.00\ "/>
  </numFmts>
  <fonts count="44" x14ac:knownFonts="1">
    <font>
      <sz val="11"/>
      <color theme="1"/>
      <name val="Calibri"/>
      <family val="2"/>
      <charset val="238"/>
      <scheme val="minor"/>
    </font>
    <font>
      <sz val="11"/>
      <color theme="1"/>
      <name val="Times New Roman"/>
      <family val="1"/>
      <charset val="238"/>
    </font>
    <font>
      <sz val="9"/>
      <color theme="1"/>
      <name val="Arial"/>
      <family val="2"/>
      <charset val="238"/>
    </font>
    <font>
      <b/>
      <sz val="10"/>
      <color theme="1"/>
      <name val="Arial"/>
      <family val="2"/>
      <charset val="238"/>
    </font>
    <font>
      <sz val="8"/>
      <color theme="1"/>
      <name val="Arial"/>
      <family val="2"/>
      <charset val="238"/>
    </font>
    <font>
      <b/>
      <sz val="11"/>
      <color theme="1"/>
      <name val="Times New Roman"/>
      <family val="1"/>
      <charset val="238"/>
    </font>
    <font>
      <sz val="10"/>
      <name val="Arial"/>
      <family val="2"/>
      <charset val="238"/>
    </font>
    <font>
      <sz val="8"/>
      <name val="Arial"/>
      <family val="2"/>
      <charset val="238"/>
    </font>
    <font>
      <i/>
      <sz val="10"/>
      <name val="Arial"/>
      <family val="2"/>
      <charset val="238"/>
    </font>
    <font>
      <sz val="9"/>
      <name val="Arial"/>
      <family val="2"/>
      <charset val="238"/>
    </font>
    <font>
      <b/>
      <sz val="9"/>
      <name val="Arial"/>
      <family val="2"/>
      <charset val="238"/>
    </font>
    <font>
      <b/>
      <sz val="9"/>
      <color rgb="FFFF0000"/>
      <name val="Arial"/>
      <family val="2"/>
      <charset val="238"/>
    </font>
    <font>
      <sz val="9"/>
      <color rgb="FFFF0000"/>
      <name val="Arial"/>
      <family val="2"/>
      <charset val="238"/>
    </font>
    <font>
      <b/>
      <sz val="10"/>
      <name val="Arial"/>
      <family val="2"/>
      <charset val="238"/>
    </font>
    <font>
      <b/>
      <sz val="8"/>
      <name val="Arial"/>
      <family val="2"/>
      <charset val="238"/>
    </font>
    <font>
      <i/>
      <sz val="9"/>
      <name val="Arial"/>
      <family val="2"/>
      <charset val="238"/>
    </font>
    <font>
      <b/>
      <sz val="13"/>
      <color theme="1"/>
      <name val="Arial"/>
      <family val="2"/>
      <charset val="238"/>
    </font>
    <font>
      <i/>
      <sz val="9"/>
      <color rgb="FFFF0000"/>
      <name val="Arial"/>
      <family val="2"/>
      <charset val="238"/>
    </font>
    <font>
      <sz val="8"/>
      <color rgb="FFFF0000"/>
      <name val="Arial"/>
      <family val="2"/>
      <charset val="238"/>
    </font>
    <font>
      <sz val="10"/>
      <color rgb="FFFF0000"/>
      <name val="Arial"/>
      <family val="2"/>
      <charset val="238"/>
    </font>
    <font>
      <i/>
      <sz val="8"/>
      <name val="Arial"/>
      <family val="2"/>
      <charset val="238"/>
    </font>
    <font>
      <u/>
      <sz val="8"/>
      <name val="Arial"/>
      <family val="2"/>
      <charset val="238"/>
    </font>
    <font>
      <i/>
      <sz val="7"/>
      <color rgb="FFFF0000"/>
      <name val="Arial"/>
      <family val="2"/>
      <charset val="238"/>
    </font>
    <font>
      <vertAlign val="superscript"/>
      <sz val="9"/>
      <name val="Arial"/>
      <family val="2"/>
      <charset val="238"/>
    </font>
    <font>
      <sz val="7.5"/>
      <name val="Arial"/>
      <family val="2"/>
      <charset val="238"/>
    </font>
    <font>
      <sz val="7"/>
      <name val="Arial"/>
      <family val="2"/>
      <charset val="238"/>
    </font>
    <font>
      <b/>
      <sz val="7"/>
      <name val="Arial"/>
      <family val="2"/>
      <charset val="238"/>
    </font>
    <font>
      <b/>
      <i/>
      <sz val="9"/>
      <name val="Arial"/>
      <family val="2"/>
      <charset val="238"/>
    </font>
    <font>
      <i/>
      <sz val="7"/>
      <name val="Arial"/>
      <family val="2"/>
      <charset val="238"/>
    </font>
    <font>
      <b/>
      <i/>
      <sz val="10"/>
      <name val="Arial"/>
      <family val="2"/>
      <charset val="238"/>
    </font>
    <font>
      <b/>
      <sz val="11"/>
      <color theme="1"/>
      <name val="Calibri"/>
      <family val="2"/>
      <charset val="238"/>
      <scheme val="minor"/>
    </font>
    <font>
      <b/>
      <sz val="14"/>
      <color theme="1"/>
      <name val="Calibri"/>
      <family val="2"/>
      <charset val="238"/>
      <scheme val="minor"/>
    </font>
    <font>
      <b/>
      <sz val="12"/>
      <color theme="1"/>
      <name val="Calibri"/>
      <family val="2"/>
      <charset val="238"/>
      <scheme val="minor"/>
    </font>
    <font>
      <sz val="10"/>
      <color theme="1"/>
      <name val="Arial"/>
      <family val="2"/>
      <charset val="238"/>
    </font>
    <font>
      <i/>
      <sz val="11"/>
      <color theme="1"/>
      <name val="Calibri"/>
      <family val="2"/>
      <charset val="238"/>
      <scheme val="minor"/>
    </font>
    <font>
      <i/>
      <sz val="10"/>
      <color theme="1"/>
      <name val="Calibri"/>
      <family val="2"/>
      <charset val="238"/>
      <scheme val="minor"/>
    </font>
    <font>
      <sz val="9"/>
      <color theme="1"/>
      <name val="Calibri"/>
      <family val="2"/>
      <charset val="238"/>
      <scheme val="minor"/>
    </font>
    <font>
      <b/>
      <sz val="9"/>
      <color theme="1"/>
      <name val="Calibri"/>
      <family val="2"/>
      <charset val="238"/>
      <scheme val="minor"/>
    </font>
    <font>
      <sz val="11"/>
      <color theme="1"/>
      <name val="Arial"/>
      <family val="2"/>
      <charset val="238"/>
    </font>
    <font>
      <sz val="10"/>
      <color theme="1"/>
      <name val="Calibri"/>
      <family val="2"/>
      <charset val="238"/>
      <scheme val="minor"/>
    </font>
    <font>
      <i/>
      <sz val="9"/>
      <color theme="1"/>
      <name val="Calibri"/>
      <family val="2"/>
      <charset val="238"/>
      <scheme val="minor"/>
    </font>
    <font>
      <sz val="8"/>
      <name val="Calibri"/>
      <family val="2"/>
      <charset val="238"/>
      <scheme val="minor"/>
    </font>
    <font>
      <b/>
      <sz val="10"/>
      <color theme="1"/>
      <name val="Calibri"/>
      <family val="2"/>
      <charset val="238"/>
      <scheme val="minor"/>
    </font>
    <font>
      <sz val="8"/>
      <color theme="1"/>
      <name val="Calibri"/>
      <family val="2"/>
      <charset val="238"/>
      <scheme val="minor"/>
    </font>
  </fonts>
  <fills count="8">
    <fill>
      <patternFill patternType="none"/>
    </fill>
    <fill>
      <patternFill patternType="gray125"/>
    </fill>
    <fill>
      <patternFill patternType="solid">
        <fgColor theme="0" tint="-0.14999847407452621"/>
        <bgColor indexed="64"/>
      </patternFill>
    </fill>
    <fill>
      <patternFill patternType="gray125">
        <bgColor auto="1"/>
      </patternFill>
    </fill>
    <fill>
      <patternFill patternType="solid">
        <fgColor theme="0" tint="-4.9989318521683403E-2"/>
        <bgColor indexed="64"/>
      </patternFill>
    </fill>
    <fill>
      <patternFill patternType="solid">
        <fgColor theme="0"/>
        <bgColor indexed="64"/>
      </patternFill>
    </fill>
    <fill>
      <patternFill patternType="gray125">
        <bgColor theme="0"/>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08">
    <xf numFmtId="0" fontId="0" fillId="0" borderId="0" xfId="0"/>
    <xf numFmtId="0" fontId="1" fillId="0" borderId="0" xfId="0" applyFont="1"/>
    <xf numFmtId="0" fontId="2" fillId="0" borderId="0" xfId="0" applyFont="1"/>
    <xf numFmtId="0" fontId="3" fillId="0" borderId="1" xfId="0" applyFont="1" applyBorder="1" applyAlignment="1">
      <alignment horizontal="center"/>
    </xf>
    <xf numFmtId="0" fontId="5" fillId="0" borderId="0" xfId="0" applyFont="1"/>
    <xf numFmtId="4" fontId="2" fillId="0" borderId="0" xfId="0" applyNumberFormat="1" applyFont="1" applyBorder="1"/>
    <xf numFmtId="0" fontId="11" fillId="2" borderId="4" xfId="0" applyFont="1" applyFill="1" applyBorder="1" applyAlignment="1">
      <alignment vertical="center"/>
    </xf>
    <xf numFmtId="0" fontId="12" fillId="0" borderId="1" xfId="0" applyFont="1" applyBorder="1"/>
    <xf numFmtId="4" fontId="13" fillId="2" borderId="1" xfId="0" applyNumberFormat="1" applyFont="1" applyFill="1" applyBorder="1" applyAlignment="1">
      <alignment vertical="center"/>
    </xf>
    <xf numFmtId="0" fontId="4" fillId="0" borderId="0" xfId="0" applyFont="1" applyBorder="1" applyAlignment="1">
      <alignment wrapText="1"/>
    </xf>
    <xf numFmtId="4" fontId="8" fillId="5" borderId="1" xfId="0" applyNumberFormat="1" applyFont="1" applyFill="1" applyBorder="1"/>
    <xf numFmtId="4" fontId="6" fillId="5" borderId="1" xfId="0" applyNumberFormat="1" applyFont="1" applyFill="1" applyBorder="1" applyAlignment="1">
      <alignment vertical="center"/>
    </xf>
    <xf numFmtId="4" fontId="19" fillId="5" borderId="1" xfId="0" applyNumberFormat="1" applyFont="1" applyFill="1" applyBorder="1"/>
    <xf numFmtId="0" fontId="17" fillId="0" borderId="11" xfId="0" applyFont="1" applyBorder="1" applyAlignment="1">
      <alignment vertical="center"/>
    </xf>
    <xf numFmtId="0" fontId="18" fillId="5" borderId="1" xfId="0" applyFont="1" applyFill="1" applyBorder="1" applyAlignment="1">
      <alignment vertical="center" wrapText="1"/>
    </xf>
    <xf numFmtId="4" fontId="8" fillId="4" borderId="1" xfId="0" applyNumberFormat="1" applyFont="1" applyFill="1" applyBorder="1"/>
    <xf numFmtId="4" fontId="9" fillId="4" borderId="1" xfId="0" applyNumberFormat="1" applyFont="1" applyFill="1" applyBorder="1"/>
    <xf numFmtId="4" fontId="9" fillId="5" borderId="1" xfId="0" applyNumberFormat="1" applyFont="1" applyFill="1" applyBorder="1"/>
    <xf numFmtId="0" fontId="20" fillId="0" borderId="1" xfId="0" applyFont="1" applyBorder="1"/>
    <xf numFmtId="4" fontId="6" fillId="5" borderId="1" xfId="0" applyNumberFormat="1" applyFont="1" applyFill="1" applyBorder="1" applyAlignment="1">
      <alignment horizontal="center"/>
    </xf>
    <xf numFmtId="4" fontId="6" fillId="5" borderId="1" xfId="0" applyNumberFormat="1" applyFont="1" applyFill="1" applyBorder="1"/>
    <xf numFmtId="0" fontId="9" fillId="0" borderId="1" xfId="0" applyFont="1" applyBorder="1"/>
    <xf numFmtId="4" fontId="6" fillId="5" borderId="1" xfId="0" applyNumberFormat="1" applyFont="1" applyFill="1" applyBorder="1" applyAlignment="1">
      <alignment horizontal="center" vertical="center"/>
    </xf>
    <xf numFmtId="0" fontId="7" fillId="5" borderId="1" xfId="0" applyFont="1" applyFill="1" applyBorder="1" applyAlignment="1">
      <alignment vertical="top" wrapText="1"/>
    </xf>
    <xf numFmtId="4" fontId="8" fillId="5" borderId="7" xfId="0" applyNumberFormat="1" applyFont="1" applyFill="1" applyBorder="1" applyAlignment="1">
      <alignment vertical="center"/>
    </xf>
    <xf numFmtId="0" fontId="10" fillId="2" borderId="4" xfId="0" applyFont="1" applyFill="1" applyBorder="1" applyAlignment="1">
      <alignment vertical="center"/>
    </xf>
    <xf numFmtId="0" fontId="9" fillId="0" borderId="3" xfId="0" applyFont="1" applyBorder="1"/>
    <xf numFmtId="0" fontId="12" fillId="5" borderId="1" xfId="0" applyFont="1" applyFill="1" applyBorder="1"/>
    <xf numFmtId="0" fontId="12" fillId="2" borderId="1" xfId="0" applyFont="1" applyFill="1" applyBorder="1"/>
    <xf numFmtId="0" fontId="12" fillId="5" borderId="8" xfId="0" applyFont="1" applyFill="1" applyBorder="1"/>
    <xf numFmtId="0" fontId="18" fillId="2" borderId="1" xfId="0" applyFont="1" applyFill="1" applyBorder="1" applyAlignment="1">
      <alignment vertical="center" wrapText="1"/>
    </xf>
    <xf numFmtId="0" fontId="7" fillId="5" borderId="13" xfId="0" applyFont="1" applyFill="1" applyBorder="1" applyAlignment="1">
      <alignment horizontal="left" vertical="center" wrapText="1"/>
    </xf>
    <xf numFmtId="0" fontId="7" fillId="2" borderId="13" xfId="0" applyFont="1" applyFill="1" applyBorder="1" applyAlignment="1">
      <alignment vertical="center" wrapText="1"/>
    </xf>
    <xf numFmtId="0" fontId="7" fillId="5" borderId="13" xfId="0" applyFont="1" applyFill="1" applyBorder="1" applyAlignment="1">
      <alignment vertical="center" wrapText="1"/>
    </xf>
    <xf numFmtId="4" fontId="6" fillId="2" borderId="1" xfId="0" applyNumberFormat="1" applyFont="1" applyFill="1" applyBorder="1" applyAlignment="1">
      <alignment vertical="center"/>
    </xf>
    <xf numFmtId="0" fontId="9" fillId="5" borderId="1" xfId="0" applyFont="1" applyFill="1" applyBorder="1"/>
    <xf numFmtId="0" fontId="9" fillId="0" borderId="3" xfId="0" applyFont="1" applyBorder="1" applyAlignment="1">
      <alignment vertical="center"/>
    </xf>
    <xf numFmtId="0" fontId="9" fillId="0" borderId="3" xfId="0" applyFont="1" applyBorder="1"/>
    <xf numFmtId="0" fontId="9" fillId="0" borderId="5" xfId="0" applyFont="1" applyBorder="1" applyAlignment="1">
      <alignment vertical="center"/>
    </xf>
    <xf numFmtId="0" fontId="15" fillId="0" borderId="3" xfId="0" applyFont="1" applyBorder="1" applyAlignment="1">
      <alignment vertical="center"/>
    </xf>
    <xf numFmtId="0" fontId="15" fillId="0" borderId="4" xfId="0" applyFont="1" applyBorder="1" applyAlignment="1">
      <alignment vertical="center"/>
    </xf>
    <xf numFmtId="0" fontId="7" fillId="5" borderId="1" xfId="0" applyFont="1" applyFill="1" applyBorder="1" applyAlignment="1">
      <alignment vertical="center" wrapText="1"/>
    </xf>
    <xf numFmtId="0" fontId="15" fillId="0" borderId="6" xfId="0" applyFont="1" applyBorder="1" applyAlignment="1">
      <alignment vertical="center"/>
    </xf>
    <xf numFmtId="0" fontId="9" fillId="5" borderId="10" xfId="0" applyFont="1" applyFill="1" applyBorder="1"/>
    <xf numFmtId="0" fontId="9" fillId="5" borderId="12" xfId="0" applyFont="1" applyFill="1" applyBorder="1"/>
    <xf numFmtId="0" fontId="9" fillId="5" borderId="3" xfId="0" applyFont="1" applyFill="1" applyBorder="1" applyAlignment="1">
      <alignment vertical="center"/>
    </xf>
    <xf numFmtId="0" fontId="9" fillId="5" borderId="5" xfId="0" applyFont="1" applyFill="1" applyBorder="1" applyAlignment="1">
      <alignment vertical="center"/>
    </xf>
    <xf numFmtId="0" fontId="9" fillId="5" borderId="3" xfId="0" applyFont="1" applyFill="1" applyBorder="1"/>
    <xf numFmtId="0" fontId="9" fillId="5" borderId="5" xfId="0" applyFont="1" applyFill="1" applyBorder="1"/>
    <xf numFmtId="4" fontId="9" fillId="5" borderId="4" xfId="0" applyNumberFormat="1" applyFont="1" applyFill="1" applyBorder="1" applyAlignment="1">
      <alignment horizontal="center"/>
    </xf>
    <xf numFmtId="0" fontId="15" fillId="5" borderId="4" xfId="0" applyNumberFormat="1" applyFont="1" applyFill="1" applyBorder="1"/>
    <xf numFmtId="0" fontId="9" fillId="5" borderId="3" xfId="0" applyFont="1" applyFill="1" applyBorder="1" applyAlignment="1">
      <alignment vertical="center"/>
    </xf>
    <xf numFmtId="0" fontId="9" fillId="5" borderId="4" xfId="0" applyFont="1" applyFill="1" applyBorder="1" applyAlignment="1">
      <alignment vertical="center"/>
    </xf>
    <xf numFmtId="0" fontId="9" fillId="5" borderId="3" xfId="0" applyFont="1" applyFill="1" applyBorder="1" applyAlignment="1">
      <alignment vertical="center"/>
    </xf>
    <xf numFmtId="0" fontId="9" fillId="5" borderId="4" xfId="0" applyFont="1" applyFill="1" applyBorder="1" applyAlignment="1">
      <alignment vertical="center"/>
    </xf>
    <xf numFmtId="0" fontId="18" fillId="5" borderId="7" xfId="0" applyFont="1" applyFill="1" applyBorder="1" applyAlignment="1">
      <alignment wrapText="1"/>
    </xf>
    <xf numFmtId="0" fontId="9" fillId="0" borderId="3" xfId="0" applyFont="1" applyBorder="1" applyAlignment="1">
      <alignment vertical="center"/>
    </xf>
    <xf numFmtId="0" fontId="7" fillId="5" borderId="8" xfId="0" applyFont="1" applyFill="1" applyBorder="1" applyAlignment="1">
      <alignment vertical="center" wrapText="1"/>
    </xf>
    <xf numFmtId="0" fontId="15" fillId="0" borderId="3" xfId="0" applyFont="1" applyBorder="1" applyAlignment="1">
      <alignment vertical="center"/>
    </xf>
    <xf numFmtId="0" fontId="15" fillId="0" borderId="4" xfId="0" applyFont="1" applyBorder="1" applyAlignment="1">
      <alignment vertical="center"/>
    </xf>
    <xf numFmtId="0" fontId="9" fillId="0" borderId="4" xfId="0" applyFont="1" applyBorder="1" applyAlignment="1">
      <alignment vertical="center"/>
    </xf>
    <xf numFmtId="0" fontId="20" fillId="5" borderId="4" xfId="0" applyNumberFormat="1" applyFont="1" applyFill="1" applyBorder="1"/>
    <xf numFmtId="4" fontId="7" fillId="5" borderId="3" xfId="0" applyNumberFormat="1" applyFont="1" applyFill="1" applyBorder="1" applyAlignment="1">
      <alignment vertical="center" wrapText="1"/>
    </xf>
    <xf numFmtId="4" fontId="7" fillId="5" borderId="5" xfId="0" applyNumberFormat="1" applyFont="1" applyFill="1" applyBorder="1" applyAlignment="1">
      <alignment vertical="center" wrapText="1"/>
    </xf>
    <xf numFmtId="4" fontId="7" fillId="5" borderId="4" xfId="0" applyNumberFormat="1" applyFont="1" applyFill="1" applyBorder="1" applyAlignment="1">
      <alignment vertical="center" wrapText="1"/>
    </xf>
    <xf numFmtId="0" fontId="9" fillId="6" borderId="3" xfId="0" applyFont="1" applyFill="1" applyBorder="1" applyAlignment="1">
      <alignment vertical="center"/>
    </xf>
    <xf numFmtId="0" fontId="9" fillId="6" borderId="5" xfId="0" applyFont="1" applyFill="1" applyBorder="1" applyAlignment="1">
      <alignment vertical="center"/>
    </xf>
    <xf numFmtId="4" fontId="7" fillId="6" borderId="5" xfId="0" applyNumberFormat="1" applyFont="1" applyFill="1" applyBorder="1" applyAlignment="1">
      <alignment vertical="center" wrapText="1"/>
    </xf>
    <xf numFmtId="4" fontId="7" fillId="6" borderId="4" xfId="0" applyNumberFormat="1" applyFont="1" applyFill="1" applyBorder="1" applyAlignment="1">
      <alignment vertical="center" wrapText="1"/>
    </xf>
    <xf numFmtId="4" fontId="13" fillId="2" borderId="1" xfId="0" applyNumberFormat="1" applyFont="1" applyFill="1" applyBorder="1" applyAlignment="1">
      <alignment horizontal="right" vertical="center"/>
    </xf>
    <xf numFmtId="0" fontId="9" fillId="2" borderId="1" xfId="0" applyFont="1" applyFill="1" applyBorder="1"/>
    <xf numFmtId="4" fontId="8" fillId="5" borderId="1" xfId="0" applyNumberFormat="1" applyFont="1" applyFill="1" applyBorder="1" applyAlignment="1">
      <alignment vertical="center"/>
    </xf>
    <xf numFmtId="0" fontId="7" fillId="5" borderId="8" xfId="0" applyFont="1" applyFill="1" applyBorder="1" applyAlignment="1">
      <alignment horizontal="left" vertical="center" wrapText="1"/>
    </xf>
    <xf numFmtId="0" fontId="9" fillId="0" borderId="4" xfId="0" applyFont="1" applyBorder="1"/>
    <xf numFmtId="4" fontId="6" fillId="5" borderId="4" xfId="0" applyNumberFormat="1" applyFont="1" applyFill="1" applyBorder="1"/>
    <xf numFmtId="0" fontId="7" fillId="5" borderId="1" xfId="0" applyFont="1" applyFill="1" applyBorder="1"/>
    <xf numFmtId="0" fontId="9" fillId="0" borderId="6" xfId="0" applyFont="1" applyBorder="1"/>
    <xf numFmtId="0" fontId="7" fillId="5" borderId="1" xfId="0" applyFont="1" applyFill="1" applyBorder="1" applyAlignment="1">
      <alignment wrapText="1"/>
    </xf>
    <xf numFmtId="0" fontId="9" fillId="0" borderId="7" xfId="0" applyFont="1" applyBorder="1"/>
    <xf numFmtId="0" fontId="7" fillId="0" borderId="4" xfId="0" applyFont="1" applyBorder="1"/>
    <xf numFmtId="0" fontId="9" fillId="5" borderId="7" xfId="0" applyFont="1" applyFill="1" applyBorder="1"/>
    <xf numFmtId="0" fontId="9" fillId="0" borderId="9" xfId="0" applyFont="1" applyBorder="1"/>
    <xf numFmtId="0" fontId="20" fillId="0" borderId="4" xfId="0" applyFont="1" applyBorder="1"/>
    <xf numFmtId="4" fontId="20" fillId="5" borderId="1" xfId="0" applyNumberFormat="1" applyFont="1" applyFill="1" applyBorder="1"/>
    <xf numFmtId="0" fontId="20" fillId="0" borderId="11" xfId="0" applyFont="1" applyBorder="1"/>
    <xf numFmtId="0" fontId="9" fillId="0" borderId="12" xfId="0" applyFont="1" applyBorder="1"/>
    <xf numFmtId="0" fontId="9" fillId="0" borderId="8" xfId="0" applyFont="1" applyBorder="1" applyAlignment="1">
      <alignment vertical="center"/>
    </xf>
    <xf numFmtId="0" fontId="9" fillId="0" borderId="0" xfId="0" applyFont="1" applyAlignment="1">
      <alignment vertical="center"/>
    </xf>
    <xf numFmtId="4" fontId="20" fillId="5" borderId="1" xfId="0" applyNumberFormat="1" applyFont="1" applyFill="1" applyBorder="1" applyAlignment="1">
      <alignment horizontal="center"/>
    </xf>
    <xf numFmtId="0" fontId="15" fillId="5" borderId="1" xfId="0" applyFont="1" applyFill="1" applyBorder="1" applyAlignment="1">
      <alignment horizontal="center"/>
    </xf>
    <xf numFmtId="0" fontId="9" fillId="5" borderId="4" xfId="0" applyFont="1" applyFill="1" applyBorder="1"/>
    <xf numFmtId="0" fontId="6" fillId="5" borderId="8" xfId="0" applyNumberFormat="1" applyFont="1" applyFill="1" applyBorder="1" applyAlignment="1">
      <alignment horizontal="center"/>
    </xf>
    <xf numFmtId="4" fontId="13" fillId="5" borderId="1" xfId="0" applyNumberFormat="1" applyFont="1" applyFill="1" applyBorder="1" applyAlignment="1">
      <alignment vertical="center"/>
    </xf>
    <xf numFmtId="4" fontId="20" fillId="5" borderId="1" xfId="0" applyNumberFormat="1" applyFont="1" applyFill="1" applyBorder="1" applyAlignment="1">
      <alignment horizontal="center" vertical="center"/>
    </xf>
    <xf numFmtId="0" fontId="20" fillId="5" borderId="4" xfId="0" applyFont="1" applyFill="1" applyBorder="1" applyAlignment="1">
      <alignment horizontal="center" vertical="center" wrapText="1"/>
    </xf>
    <xf numFmtId="0" fontId="7" fillId="5" borderId="4" xfId="0" applyFont="1" applyFill="1" applyBorder="1" applyAlignment="1">
      <alignment vertical="center" wrapText="1"/>
    </xf>
    <xf numFmtId="0" fontId="26" fillId="2" borderId="1" xfId="0" applyFont="1" applyFill="1" applyBorder="1" applyAlignment="1">
      <alignment horizontal="center" vertical="center" wrapText="1"/>
    </xf>
    <xf numFmtId="0" fontId="7" fillId="5" borderId="1" xfId="0" applyFont="1" applyFill="1" applyBorder="1" applyAlignment="1">
      <alignment vertical="center" wrapText="1"/>
    </xf>
    <xf numFmtId="4" fontId="20" fillId="0" borderId="1" xfId="0" applyNumberFormat="1" applyFont="1" applyBorder="1" applyAlignment="1">
      <alignment horizontal="center"/>
    </xf>
    <xf numFmtId="0" fontId="15" fillId="0" borderId="1" xfId="0" applyFont="1" applyBorder="1" applyAlignment="1">
      <alignment horizontal="center"/>
    </xf>
    <xf numFmtId="4" fontId="6" fillId="5" borderId="8" xfId="0" applyNumberFormat="1" applyFont="1" applyFill="1" applyBorder="1" applyAlignment="1">
      <alignment horizontal="center"/>
    </xf>
    <xf numFmtId="4" fontId="6" fillId="5" borderId="4" xfId="0" applyNumberFormat="1" applyFont="1" applyFill="1" applyBorder="1" applyAlignment="1">
      <alignment vertical="center"/>
    </xf>
    <xf numFmtId="0" fontId="9" fillId="5" borderId="1" xfId="0" applyFont="1" applyFill="1" applyBorder="1" applyAlignment="1">
      <alignment horizontal="left"/>
    </xf>
    <xf numFmtId="0" fontId="9" fillId="5" borderId="1" xfId="0" applyFont="1" applyFill="1" applyBorder="1" applyAlignment="1"/>
    <xf numFmtId="0" fontId="9" fillId="0" borderId="8" xfId="0" applyFont="1" applyBorder="1"/>
    <xf numFmtId="0" fontId="9" fillId="0" borderId="1" xfId="0" applyFont="1" applyBorder="1" applyAlignment="1">
      <alignment vertical="center"/>
    </xf>
    <xf numFmtId="0" fontId="9" fillId="5" borderId="1" xfId="0" applyFont="1" applyFill="1" applyBorder="1" applyAlignment="1">
      <alignment vertical="center" wrapText="1"/>
    </xf>
    <xf numFmtId="4" fontId="1" fillId="0" borderId="0" xfId="0" applyNumberFormat="1" applyFont="1"/>
    <xf numFmtId="0" fontId="9" fillId="5" borderId="1" xfId="0" applyFont="1" applyFill="1" applyBorder="1" applyAlignment="1">
      <alignment vertical="top" wrapText="1"/>
    </xf>
    <xf numFmtId="1" fontId="6" fillId="5" borderId="1" xfId="0" applyNumberFormat="1" applyFont="1" applyFill="1" applyBorder="1" applyAlignment="1">
      <alignment horizontal="center"/>
    </xf>
    <xf numFmtId="0" fontId="9" fillId="2" borderId="7" xfId="0" applyFont="1" applyFill="1" applyBorder="1"/>
    <xf numFmtId="4" fontId="8" fillId="5" borderId="7" xfId="0" applyNumberFormat="1" applyFont="1" applyFill="1" applyBorder="1"/>
    <xf numFmtId="4" fontId="8" fillId="5" borderId="6" xfId="0" applyNumberFormat="1" applyFont="1" applyFill="1" applyBorder="1"/>
    <xf numFmtId="0" fontId="7" fillId="5" borderId="7" xfId="0" applyFont="1" applyFill="1" applyBorder="1"/>
    <xf numFmtId="4" fontId="6" fillId="5" borderId="3" xfId="0" applyNumberFormat="1" applyFont="1" applyFill="1" applyBorder="1"/>
    <xf numFmtId="4" fontId="6" fillId="5" borderId="3" xfId="0" applyNumberFormat="1" applyFont="1" applyFill="1" applyBorder="1" applyAlignment="1">
      <alignment vertical="center"/>
    </xf>
    <xf numFmtId="0" fontId="7" fillId="5" borderId="1" xfId="0" applyFont="1" applyFill="1" applyBorder="1" applyAlignment="1"/>
    <xf numFmtId="0" fontId="9" fillId="0" borderId="3" xfId="0" applyFont="1" applyBorder="1" applyAlignment="1">
      <alignment vertical="center"/>
    </xf>
    <xf numFmtId="0" fontId="7" fillId="5" borderId="1" xfId="0" applyFont="1" applyFill="1" applyBorder="1" applyAlignment="1">
      <alignment vertical="center" wrapText="1"/>
    </xf>
    <xf numFmtId="4" fontId="13" fillId="2" borderId="4" xfId="0" applyNumberFormat="1" applyFont="1" applyFill="1" applyBorder="1" applyAlignment="1">
      <alignment vertical="center"/>
    </xf>
    <xf numFmtId="4" fontId="13" fillId="7" borderId="4" xfId="0" applyNumberFormat="1" applyFont="1" applyFill="1" applyBorder="1" applyAlignment="1">
      <alignment vertical="center"/>
    </xf>
    <xf numFmtId="4" fontId="6" fillId="7" borderId="1" xfId="0" applyNumberFormat="1" applyFont="1" applyFill="1" applyBorder="1" applyAlignment="1">
      <alignment vertical="center"/>
    </xf>
    <xf numFmtId="0" fontId="7" fillId="7" borderId="8" xfId="0" applyFont="1" applyFill="1" applyBorder="1" applyAlignment="1">
      <alignment vertical="center" wrapText="1"/>
    </xf>
    <xf numFmtId="0" fontId="7" fillId="5" borderId="1" xfId="0" applyFont="1" applyFill="1" applyBorder="1" applyAlignment="1">
      <alignment horizontal="left" vertical="center"/>
    </xf>
    <xf numFmtId="0" fontId="7" fillId="2" borderId="8" xfId="0" applyNumberFormat="1" applyFont="1" applyFill="1" applyBorder="1" applyAlignment="1">
      <alignment horizontal="left" vertical="center" wrapText="1"/>
    </xf>
    <xf numFmtId="0" fontId="9" fillId="5" borderId="8" xfId="0" applyFont="1" applyFill="1" applyBorder="1"/>
    <xf numFmtId="0" fontId="15" fillId="0" borderId="3" xfId="0" applyFont="1" applyBorder="1" applyAlignment="1"/>
    <xf numFmtId="4" fontId="6" fillId="5" borderId="13" xfId="0" applyNumberFormat="1" applyFont="1" applyFill="1" applyBorder="1" applyAlignment="1">
      <alignment vertical="center"/>
    </xf>
    <xf numFmtId="4" fontId="6" fillId="5" borderId="8" xfId="0" applyNumberFormat="1" applyFont="1" applyFill="1" applyBorder="1" applyAlignment="1">
      <alignment vertical="center"/>
    </xf>
    <xf numFmtId="4" fontId="13" fillId="2" borderId="8" xfId="0" applyNumberFormat="1" applyFont="1" applyFill="1" applyBorder="1" applyAlignment="1">
      <alignment horizontal="right" vertical="center"/>
    </xf>
    <xf numFmtId="0" fontId="7" fillId="5" borderId="8" xfId="0" applyFont="1" applyFill="1" applyBorder="1" applyAlignment="1">
      <alignment horizontal="left" vertical="top" wrapText="1"/>
    </xf>
    <xf numFmtId="0" fontId="7" fillId="2" borderId="4" xfId="0" applyFont="1" applyFill="1" applyBorder="1" applyAlignment="1">
      <alignment vertical="center" wrapText="1"/>
    </xf>
    <xf numFmtId="4" fontId="6" fillId="5" borderId="11" xfId="0" applyNumberFormat="1" applyFont="1" applyFill="1" applyBorder="1" applyAlignment="1">
      <alignment vertical="center"/>
    </xf>
    <xf numFmtId="4" fontId="6" fillId="5" borderId="7" xfId="0" applyNumberFormat="1" applyFont="1" applyFill="1" applyBorder="1" applyAlignment="1">
      <alignment vertical="center"/>
    </xf>
    <xf numFmtId="4" fontId="6" fillId="5" borderId="11" xfId="0" applyNumberFormat="1" applyFont="1" applyFill="1" applyBorder="1"/>
    <xf numFmtId="4" fontId="6" fillId="5" borderId="7" xfId="0" applyNumberFormat="1" applyFont="1" applyFill="1" applyBorder="1"/>
    <xf numFmtId="0" fontId="24" fillId="5" borderId="1" xfId="0" applyFont="1" applyFill="1" applyBorder="1" applyAlignment="1">
      <alignment wrapText="1"/>
    </xf>
    <xf numFmtId="4" fontId="13" fillId="2" borderId="7" xfId="0" applyNumberFormat="1" applyFont="1" applyFill="1" applyBorder="1" applyAlignment="1">
      <alignment horizontal="right" vertical="center"/>
    </xf>
    <xf numFmtId="0" fontId="9" fillId="2" borderId="1" xfId="0" applyFont="1" applyFill="1" applyBorder="1" applyAlignment="1">
      <alignment horizontal="center"/>
    </xf>
    <xf numFmtId="0" fontId="12" fillId="2" borderId="1" xfId="0" applyFont="1" applyFill="1" applyBorder="1" applyAlignment="1">
      <alignment vertical="top"/>
    </xf>
    <xf numFmtId="4" fontId="6" fillId="5" borderId="1" xfId="0" applyNumberFormat="1" applyFont="1" applyFill="1" applyBorder="1" applyAlignment="1">
      <alignment horizontal="right" vertical="center"/>
    </xf>
    <xf numFmtId="4" fontId="8" fillId="5" borderId="8" xfId="0" applyNumberFormat="1" applyFont="1" applyFill="1" applyBorder="1" applyAlignment="1">
      <alignment vertical="center"/>
    </xf>
    <xf numFmtId="4" fontId="29" fillId="2" borderId="8" xfId="0" applyNumberFormat="1" applyFont="1" applyFill="1" applyBorder="1" applyAlignment="1">
      <alignment vertical="center"/>
    </xf>
    <xf numFmtId="4" fontId="20" fillId="5" borderId="3" xfId="0" applyNumberFormat="1" applyFont="1" applyFill="1" applyBorder="1" applyAlignment="1">
      <alignment horizontal="left" vertical="center" wrapText="1"/>
    </xf>
    <xf numFmtId="4" fontId="28" fillId="5" borderId="4" xfId="0" applyNumberFormat="1" applyFont="1" applyFill="1" applyBorder="1" applyAlignment="1">
      <alignment horizontal="left" vertical="center" wrapText="1"/>
    </xf>
    <xf numFmtId="4" fontId="13" fillId="2" borderId="13" xfId="0" applyNumberFormat="1" applyFont="1" applyFill="1" applyBorder="1" applyAlignment="1">
      <alignment vertical="center"/>
    </xf>
    <xf numFmtId="4" fontId="13" fillId="2" borderId="8" xfId="0" applyNumberFormat="1" applyFont="1" applyFill="1" applyBorder="1" applyAlignment="1">
      <alignment vertical="center"/>
    </xf>
    <xf numFmtId="0" fontId="7" fillId="2" borderId="8" xfId="0" applyFont="1" applyFill="1" applyBorder="1" applyAlignment="1">
      <alignment vertical="center" wrapText="1"/>
    </xf>
    <xf numFmtId="0" fontId="9" fillId="5" borderId="8" xfId="0" applyFont="1" applyFill="1" applyBorder="1" applyAlignment="1">
      <alignment wrapText="1"/>
    </xf>
    <xf numFmtId="4" fontId="13" fillId="5" borderId="8" xfId="0" applyNumberFormat="1" applyFont="1" applyFill="1" applyBorder="1" applyAlignment="1">
      <alignment horizontal="right" vertical="center"/>
    </xf>
    <xf numFmtId="4" fontId="8" fillId="7" borderId="8" xfId="0" applyNumberFormat="1" applyFont="1" applyFill="1" applyBorder="1" applyAlignment="1">
      <alignment vertical="center"/>
    </xf>
    <xf numFmtId="0" fontId="18" fillId="7" borderId="8" xfId="0" applyFont="1" applyFill="1" applyBorder="1" applyAlignment="1">
      <alignment horizontal="left" vertical="center" wrapText="1"/>
    </xf>
    <xf numFmtId="0" fontId="15" fillId="5" borderId="3" xfId="0" applyFont="1" applyFill="1" applyBorder="1" applyAlignment="1">
      <alignment vertical="center"/>
    </xf>
    <xf numFmtId="4" fontId="13" fillId="7" borderId="8" xfId="0" applyNumberFormat="1" applyFont="1" applyFill="1" applyBorder="1" applyAlignment="1">
      <alignment vertical="center"/>
    </xf>
    <xf numFmtId="4" fontId="8" fillId="5" borderId="13" xfId="0" applyNumberFormat="1" applyFont="1" applyFill="1" applyBorder="1" applyAlignment="1">
      <alignment vertical="center"/>
    </xf>
    <xf numFmtId="4" fontId="8" fillId="5" borderId="10" xfId="0" applyNumberFormat="1" applyFont="1" applyFill="1" applyBorder="1" applyAlignment="1">
      <alignment vertical="center"/>
    </xf>
    <xf numFmtId="0" fontId="9" fillId="5" borderId="2" xfId="0" applyFont="1" applyFill="1" applyBorder="1"/>
    <xf numFmtId="4" fontId="15" fillId="5" borderId="7" xfId="0" applyNumberFormat="1" applyFont="1" applyFill="1" applyBorder="1"/>
    <xf numFmtId="4" fontId="9" fillId="5" borderId="4" xfId="0" applyNumberFormat="1" applyFont="1" applyFill="1" applyBorder="1" applyAlignment="1">
      <alignment vertical="center"/>
    </xf>
    <xf numFmtId="4" fontId="9" fillId="5" borderId="1" xfId="0" applyNumberFormat="1" applyFont="1" applyFill="1" applyBorder="1" applyAlignment="1">
      <alignment vertical="center"/>
    </xf>
    <xf numFmtId="4" fontId="9" fillId="7" borderId="1" xfId="0" applyNumberFormat="1" applyFont="1" applyFill="1" applyBorder="1" applyAlignment="1">
      <alignment vertical="center"/>
    </xf>
    <xf numFmtId="0" fontId="25" fillId="7" borderId="8" xfId="0" applyFont="1" applyFill="1" applyBorder="1" applyAlignment="1">
      <alignment horizontal="left" vertical="top" wrapText="1"/>
    </xf>
    <xf numFmtId="4" fontId="10" fillId="7" borderId="1" xfId="0" applyNumberFormat="1" applyFont="1" applyFill="1" applyBorder="1"/>
    <xf numFmtId="4" fontId="13" fillId="7" borderId="1" xfId="0" applyNumberFormat="1" applyFont="1" applyFill="1" applyBorder="1"/>
    <xf numFmtId="4" fontId="6" fillId="7" borderId="1" xfId="0" applyNumberFormat="1" applyFont="1" applyFill="1" applyBorder="1"/>
    <xf numFmtId="0" fontId="19" fillId="7" borderId="13" xfId="0" applyFont="1" applyFill="1" applyBorder="1" applyAlignment="1">
      <alignment horizontal="left" vertical="center" wrapText="1"/>
    </xf>
    <xf numFmtId="0" fontId="10" fillId="7" borderId="1" xfId="0" applyFont="1" applyFill="1" applyBorder="1" applyAlignment="1">
      <alignment horizontal="center"/>
    </xf>
    <xf numFmtId="0" fontId="32" fillId="0" borderId="0" xfId="0" applyFont="1"/>
    <xf numFmtId="0" fontId="33" fillId="0" borderId="6" xfId="0" applyFont="1" applyBorder="1"/>
    <xf numFmtId="0" fontId="4" fillId="0" borderId="4" xfId="0" applyFont="1" applyBorder="1"/>
    <xf numFmtId="0" fontId="3" fillId="0" borderId="10" xfId="0" applyFont="1" applyBorder="1" applyAlignment="1">
      <alignment horizontal="center"/>
    </xf>
    <xf numFmtId="0" fontId="4" fillId="0" borderId="1" xfId="0" applyFont="1" applyBorder="1" applyAlignment="1">
      <alignment horizontal="center"/>
    </xf>
    <xf numFmtId="0" fontId="30" fillId="0" borderId="1" xfId="0" applyFont="1" applyBorder="1" applyAlignment="1">
      <alignment horizontal="center"/>
    </xf>
    <xf numFmtId="0" fontId="30" fillId="0" borderId="1" xfId="0" applyFont="1" applyBorder="1"/>
    <xf numFmtId="43" fontId="30" fillId="0" borderId="1" xfId="0" applyNumberFormat="1" applyFont="1" applyBorder="1"/>
    <xf numFmtId="0" fontId="30" fillId="0" borderId="9" xfId="0" applyFont="1" applyBorder="1" applyAlignment="1">
      <alignment horizontal="center"/>
    </xf>
    <xf numFmtId="0" fontId="0" fillId="0" borderId="1" xfId="0" applyBorder="1" applyAlignment="1">
      <alignment wrapText="1"/>
    </xf>
    <xf numFmtId="43" fontId="0" fillId="0" borderId="1" xfId="0" applyNumberFormat="1" applyFont="1" applyBorder="1"/>
    <xf numFmtId="43" fontId="30" fillId="0" borderId="1" xfId="0" applyNumberFormat="1" applyFont="1" applyBorder="1" applyAlignment="1">
      <alignment horizontal="center" vertical="center"/>
    </xf>
    <xf numFmtId="0" fontId="0" fillId="0" borderId="9" xfId="0" applyBorder="1" applyAlignment="1">
      <alignment horizontal="center"/>
    </xf>
    <xf numFmtId="0" fontId="36" fillId="0" borderId="1" xfId="0" applyFont="1" applyBorder="1" applyAlignment="1">
      <alignment vertical="top" wrapText="1"/>
    </xf>
    <xf numFmtId="43" fontId="0" fillId="0" borderId="1" xfId="0" applyNumberFormat="1" applyBorder="1"/>
    <xf numFmtId="0" fontId="37" fillId="0" borderId="1" xfId="0" applyFont="1" applyBorder="1" applyAlignment="1">
      <alignment vertical="top" wrapText="1"/>
    </xf>
    <xf numFmtId="0" fontId="30" fillId="0" borderId="7" xfId="0" applyFont="1" applyBorder="1" applyAlignment="1">
      <alignment horizontal="center"/>
    </xf>
    <xf numFmtId="0" fontId="0" fillId="0" borderId="8" xfId="0" applyBorder="1" applyAlignment="1">
      <alignment horizontal="center"/>
    </xf>
    <xf numFmtId="0" fontId="0" fillId="0" borderId="1" xfId="0" applyBorder="1" applyAlignment="1">
      <alignment horizontal="center"/>
    </xf>
    <xf numFmtId="0" fontId="0" fillId="0" borderId="7" xfId="0" applyBorder="1" applyAlignment="1">
      <alignment horizontal="center"/>
    </xf>
    <xf numFmtId="0" fontId="0" fillId="0" borderId="7" xfId="0" applyBorder="1"/>
    <xf numFmtId="0" fontId="0" fillId="0" borderId="9" xfId="0" applyBorder="1"/>
    <xf numFmtId="0" fontId="0" fillId="0" borderId="8" xfId="0" applyBorder="1"/>
    <xf numFmtId="0" fontId="0" fillId="0" borderId="1" xfId="0" applyBorder="1"/>
    <xf numFmtId="43" fontId="30" fillId="0" borderId="1" xfId="0" applyNumberFormat="1" applyFont="1" applyBorder="1" applyAlignment="1">
      <alignment horizontal="center"/>
    </xf>
    <xf numFmtId="43" fontId="0" fillId="0" borderId="0" xfId="0" applyNumberFormat="1"/>
    <xf numFmtId="0" fontId="0" fillId="0" borderId="0" xfId="0" applyBorder="1"/>
    <xf numFmtId="0" fontId="30" fillId="0" borderId="0" xfId="0" applyFont="1" applyBorder="1" applyAlignment="1">
      <alignment horizontal="center"/>
    </xf>
    <xf numFmtId="0" fontId="38" fillId="0" borderId="6" xfId="0" applyFont="1" applyBorder="1"/>
    <xf numFmtId="0" fontId="37" fillId="0" borderId="1" xfId="0" applyFont="1" applyBorder="1" applyAlignment="1">
      <alignment horizontal="center"/>
    </xf>
    <xf numFmtId="43" fontId="0" fillId="0" borderId="1" xfId="0" applyNumberFormat="1" applyFont="1" applyBorder="1" applyAlignment="1">
      <alignment horizontal="center" vertical="center"/>
    </xf>
    <xf numFmtId="43" fontId="39" fillId="0" borderId="1" xfId="0" applyNumberFormat="1" applyFont="1" applyBorder="1"/>
    <xf numFmtId="0" fontId="37" fillId="0" borderId="7" xfId="0" applyFont="1" applyBorder="1" applyAlignment="1">
      <alignment horizontal="center"/>
    </xf>
    <xf numFmtId="0" fontId="40" fillId="0" borderId="1" xfId="0" applyFont="1" applyBorder="1" applyAlignment="1">
      <alignment vertical="top" wrapText="1"/>
    </xf>
    <xf numFmtId="43" fontId="40" fillId="0" borderId="1" xfId="0" applyNumberFormat="1" applyFont="1" applyBorder="1" applyAlignment="1">
      <alignment horizontal="center" vertical="center"/>
    </xf>
    <xf numFmtId="43" fontId="40" fillId="0" borderId="1" xfId="0" applyNumberFormat="1" applyFont="1" applyBorder="1"/>
    <xf numFmtId="0" fontId="37" fillId="0" borderId="8" xfId="0" applyFont="1" applyBorder="1" applyAlignment="1">
      <alignment horizontal="center"/>
    </xf>
    <xf numFmtId="0" fontId="37" fillId="0" borderId="1" xfId="0" applyFont="1" applyBorder="1" applyAlignment="1">
      <alignment horizontal="center" vertical="top"/>
    </xf>
    <xf numFmtId="43" fontId="0" fillId="0" borderId="1" xfId="0" applyNumberFormat="1" applyFont="1" applyBorder="1" applyAlignment="1">
      <alignment vertical="center"/>
    </xf>
    <xf numFmtId="43" fontId="39" fillId="0" borderId="1" xfId="0" applyNumberFormat="1" applyFont="1" applyBorder="1" applyAlignment="1">
      <alignment vertical="center"/>
    </xf>
    <xf numFmtId="0" fontId="36" fillId="0" borderId="1" xfId="0" applyFont="1" applyBorder="1" applyAlignment="1">
      <alignment wrapText="1"/>
    </xf>
    <xf numFmtId="164" fontId="0" fillId="0" borderId="1" xfId="0" applyNumberFormat="1" applyFont="1" applyBorder="1" applyAlignment="1">
      <alignment horizontal="right" vertical="center"/>
    </xf>
    <xf numFmtId="43" fontId="0" fillId="0" borderId="1" xfId="0" applyNumberFormat="1" applyFont="1" applyBorder="1" applyAlignment="1">
      <alignment horizontal="center" vertical="center" wrapText="1"/>
    </xf>
    <xf numFmtId="0" fontId="37" fillId="0" borderId="1" xfId="0" applyFont="1" applyBorder="1" applyAlignment="1">
      <alignment horizontal="center" vertical="top" wrapText="1"/>
    </xf>
    <xf numFmtId="43" fontId="39" fillId="0" borderId="1" xfId="0" applyNumberFormat="1" applyFont="1" applyBorder="1" applyAlignment="1">
      <alignment wrapText="1"/>
    </xf>
    <xf numFmtId="0" fontId="0" fillId="0" borderId="0" xfId="0" applyAlignment="1">
      <alignment wrapText="1"/>
    </xf>
    <xf numFmtId="4" fontId="0" fillId="0" borderId="0" xfId="0" applyNumberFormat="1"/>
    <xf numFmtId="4" fontId="0" fillId="0" borderId="0" xfId="0" applyNumberFormat="1" applyFill="1" applyBorder="1"/>
    <xf numFmtId="0" fontId="36" fillId="0" borderId="1" xfId="0" applyFont="1" applyBorder="1" applyAlignment="1">
      <alignment horizontal="center" wrapText="1"/>
    </xf>
    <xf numFmtId="0" fontId="30" fillId="0" borderId="1" xfId="0" applyFont="1" applyBorder="1" applyAlignment="1">
      <alignment horizontal="center" wrapText="1"/>
    </xf>
    <xf numFmtId="0" fontId="41" fillId="0" borderId="0" xfId="0" applyFont="1"/>
    <xf numFmtId="4" fontId="9" fillId="5" borderId="3" xfId="0" applyNumberFormat="1" applyFont="1" applyFill="1" applyBorder="1" applyAlignment="1">
      <alignment horizontal="left"/>
    </xf>
    <xf numFmtId="4" fontId="9" fillId="5" borderId="5" xfId="0" applyNumberFormat="1" applyFont="1" applyFill="1" applyBorder="1" applyAlignment="1">
      <alignment horizontal="left"/>
    </xf>
    <xf numFmtId="4" fontId="9" fillId="5" borderId="4" xfId="0" applyNumberFormat="1" applyFont="1" applyFill="1" applyBorder="1" applyAlignment="1">
      <alignment horizontal="left"/>
    </xf>
    <xf numFmtId="4" fontId="9" fillId="5" borderId="3" xfId="0" applyNumberFormat="1" applyFont="1" applyFill="1" applyBorder="1" applyAlignment="1">
      <alignment vertical="center" wrapText="1"/>
    </xf>
    <xf numFmtId="4" fontId="9" fillId="5" borderId="5" xfId="0" applyNumberFormat="1" applyFont="1" applyFill="1" applyBorder="1" applyAlignment="1">
      <alignment vertical="center" wrapText="1"/>
    </xf>
    <xf numFmtId="4" fontId="9" fillId="5" borderId="4" xfId="0" applyNumberFormat="1" applyFont="1" applyFill="1" applyBorder="1" applyAlignment="1">
      <alignment vertical="center" wrapText="1"/>
    </xf>
    <xf numFmtId="0" fontId="10" fillId="6" borderId="3" xfId="0" applyFont="1" applyFill="1" applyBorder="1" applyAlignment="1">
      <alignment horizontal="left"/>
    </xf>
    <xf numFmtId="0" fontId="11" fillId="6" borderId="5" xfId="0" applyFont="1" applyFill="1" applyBorder="1" applyAlignment="1">
      <alignment horizontal="left"/>
    </xf>
    <xf numFmtId="0" fontId="11" fillId="6" borderId="4" xfId="0" applyFont="1" applyFill="1" applyBorder="1" applyAlignment="1">
      <alignment horizontal="left"/>
    </xf>
    <xf numFmtId="0" fontId="9" fillId="5" borderId="3" xfId="0" applyFont="1" applyFill="1" applyBorder="1" applyAlignment="1">
      <alignment vertical="center"/>
    </xf>
    <xf numFmtId="0" fontId="9" fillId="5" borderId="4" xfId="0" applyFont="1" applyFill="1" applyBorder="1" applyAlignment="1">
      <alignment vertical="center"/>
    </xf>
    <xf numFmtId="0" fontId="7" fillId="5" borderId="7" xfId="0" applyFont="1" applyFill="1" applyBorder="1" applyAlignment="1">
      <alignment vertical="center" wrapText="1"/>
    </xf>
    <xf numFmtId="0" fontId="7" fillId="5" borderId="9" xfId="0" applyFont="1" applyFill="1" applyBorder="1" applyAlignment="1">
      <alignment vertical="center" wrapText="1"/>
    </xf>
    <xf numFmtId="0" fontId="7" fillId="5" borderId="8" xfId="0" applyFont="1" applyFill="1" applyBorder="1" applyAlignment="1">
      <alignment vertical="center" wrapText="1"/>
    </xf>
    <xf numFmtId="0" fontId="15" fillId="0" borderId="6" xfId="0" applyFont="1" applyBorder="1"/>
    <xf numFmtId="0" fontId="15" fillId="0" borderId="2" xfId="0" applyFont="1" applyBorder="1"/>
    <xf numFmtId="0" fontId="14" fillId="2" borderId="3"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6" fillId="5" borderId="3" xfId="0" applyNumberFormat="1" applyFont="1" applyFill="1" applyBorder="1" applyAlignment="1">
      <alignment horizontal="left"/>
    </xf>
    <xf numFmtId="0" fontId="6" fillId="5" borderId="5" xfId="0" applyNumberFormat="1" applyFont="1" applyFill="1" applyBorder="1" applyAlignment="1">
      <alignment horizontal="left"/>
    </xf>
    <xf numFmtId="0" fontId="6" fillId="5" borderId="4" xfId="0" applyNumberFormat="1" applyFont="1" applyFill="1" applyBorder="1" applyAlignment="1">
      <alignment horizontal="left"/>
    </xf>
    <xf numFmtId="0" fontId="15" fillId="0" borderId="1" xfId="0" applyFont="1" applyBorder="1"/>
    <xf numFmtId="0" fontId="14" fillId="2" borderId="3" xfId="0" applyFont="1" applyFill="1" applyBorder="1" applyAlignment="1">
      <alignment vertical="center" wrapText="1"/>
    </xf>
    <xf numFmtId="0" fontId="14" fillId="2" borderId="5" xfId="0" applyFont="1" applyFill="1" applyBorder="1" applyAlignment="1">
      <alignment vertical="center" wrapText="1"/>
    </xf>
    <xf numFmtId="0" fontId="15" fillId="0" borderId="3" xfId="0" applyFont="1" applyBorder="1" applyAlignment="1">
      <alignment vertical="center"/>
    </xf>
    <xf numFmtId="0" fontId="9" fillId="0" borderId="4" xfId="0" applyFont="1" applyBorder="1" applyAlignment="1">
      <alignment vertical="center"/>
    </xf>
    <xf numFmtId="0" fontId="9" fillId="0" borderId="3" xfId="0" applyFont="1" applyBorder="1" applyAlignment="1">
      <alignment vertical="center"/>
    </xf>
    <xf numFmtId="0" fontId="10" fillId="2" borderId="3" xfId="0" applyFont="1" applyFill="1" applyBorder="1" applyAlignment="1">
      <alignment vertical="center" wrapText="1"/>
    </xf>
    <xf numFmtId="0" fontId="10" fillId="2" borderId="4" xfId="0" applyFont="1" applyFill="1" applyBorder="1" applyAlignment="1">
      <alignment vertical="center"/>
    </xf>
    <xf numFmtId="0" fontId="14" fillId="2" borderId="1" xfId="0" applyFont="1" applyFill="1" applyBorder="1" applyAlignment="1">
      <alignment vertical="center" wrapText="1"/>
    </xf>
    <xf numFmtId="0" fontId="7" fillId="5" borderId="1" xfId="0" applyFont="1" applyFill="1" applyBorder="1" applyAlignment="1">
      <alignment horizontal="left" vertical="center" wrapText="1"/>
    </xf>
    <xf numFmtId="0" fontId="7" fillId="5" borderId="1" xfId="0" applyFont="1" applyFill="1" applyBorder="1" applyAlignment="1">
      <alignment horizontal="left" vertical="center"/>
    </xf>
    <xf numFmtId="0" fontId="7" fillId="5" borderId="7" xfId="0" applyNumberFormat="1" applyFont="1" applyFill="1" applyBorder="1" applyAlignment="1">
      <alignment horizontal="left" vertical="center" wrapText="1"/>
    </xf>
    <xf numFmtId="0" fontId="7" fillId="5" borderId="8" xfId="0" applyNumberFormat="1" applyFont="1" applyFill="1" applyBorder="1" applyAlignment="1">
      <alignment horizontal="left" vertical="center" wrapText="1"/>
    </xf>
    <xf numFmtId="0" fontId="7" fillId="5" borderId="7" xfId="0" applyFont="1" applyFill="1" applyBorder="1" applyAlignment="1">
      <alignment horizontal="left" vertical="top" wrapText="1"/>
    </xf>
    <xf numFmtId="0" fontId="7" fillId="5" borderId="8" xfId="0" applyFont="1" applyFill="1" applyBorder="1" applyAlignment="1">
      <alignment horizontal="left" vertical="top" wrapText="1"/>
    </xf>
    <xf numFmtId="0" fontId="27" fillId="1" borderId="3" xfId="0" applyFont="1" applyFill="1" applyBorder="1" applyAlignment="1">
      <alignment vertical="center"/>
    </xf>
    <xf numFmtId="0" fontId="27" fillId="1" borderId="5" xfId="0" applyFont="1" applyFill="1" applyBorder="1" applyAlignment="1">
      <alignment vertical="center"/>
    </xf>
    <xf numFmtId="0" fontId="27" fillId="1" borderId="4" xfId="0" applyFont="1" applyFill="1" applyBorder="1" applyAlignment="1">
      <alignment vertical="center"/>
    </xf>
    <xf numFmtId="0" fontId="7" fillId="5" borderId="3" xfId="0" applyFont="1" applyFill="1" applyBorder="1" applyAlignment="1">
      <alignment horizontal="left" vertical="center" wrapText="1"/>
    </xf>
    <xf numFmtId="0" fontId="7" fillId="5" borderId="4" xfId="0" applyFont="1" applyFill="1" applyBorder="1" applyAlignment="1">
      <alignment horizontal="left" vertical="center" wrapText="1"/>
    </xf>
    <xf numFmtId="0" fontId="9" fillId="5" borderId="7" xfId="0" applyFont="1" applyFill="1" applyBorder="1" applyAlignment="1">
      <alignment horizontal="left" vertical="center" wrapText="1"/>
    </xf>
    <xf numFmtId="0" fontId="9" fillId="5" borderId="8" xfId="0" applyFont="1" applyFill="1" applyBorder="1" applyAlignment="1">
      <alignment horizontal="left" vertical="center" wrapText="1"/>
    </xf>
    <xf numFmtId="0" fontId="15" fillId="0" borderId="3" xfId="0" applyFont="1" applyBorder="1"/>
    <xf numFmtId="0" fontId="15" fillId="0" borderId="4" xfId="0" applyFont="1" applyBorder="1"/>
    <xf numFmtId="0" fontId="9" fillId="0" borderId="7" xfId="0" applyFont="1" applyBorder="1" applyAlignment="1">
      <alignment horizontal="left" vertical="center"/>
    </xf>
    <xf numFmtId="0" fontId="9" fillId="0" borderId="8" xfId="0" applyFont="1" applyBorder="1" applyAlignment="1">
      <alignment horizontal="left" vertical="center"/>
    </xf>
    <xf numFmtId="9" fontId="9" fillId="5" borderId="3" xfId="0" applyNumberFormat="1" applyFont="1" applyFill="1" applyBorder="1" applyAlignment="1">
      <alignment horizontal="center"/>
    </xf>
    <xf numFmtId="0" fontId="9" fillId="5" borderId="5" xfId="0" applyNumberFormat="1" applyFont="1" applyFill="1" applyBorder="1" applyAlignment="1">
      <alignment horizontal="center"/>
    </xf>
    <xf numFmtId="4" fontId="9" fillId="5" borderId="3" xfId="0" applyNumberFormat="1" applyFont="1" applyFill="1" applyBorder="1" applyAlignment="1">
      <alignment horizontal="center"/>
    </xf>
    <xf numFmtId="4" fontId="9" fillId="5" borderId="5" xfId="0" applyNumberFormat="1" applyFont="1" applyFill="1" applyBorder="1" applyAlignment="1">
      <alignment horizontal="center"/>
    </xf>
    <xf numFmtId="4" fontId="7" fillId="5" borderId="3" xfId="0" applyNumberFormat="1" applyFont="1" applyFill="1" applyBorder="1" applyAlignment="1">
      <alignment vertical="center" wrapText="1"/>
    </xf>
    <xf numFmtId="4" fontId="7" fillId="5" borderId="5" xfId="0" applyNumberFormat="1" applyFont="1" applyFill="1" applyBorder="1" applyAlignment="1">
      <alignment vertical="center" wrapText="1"/>
    </xf>
    <xf numFmtId="4" fontId="7" fillId="5" borderId="4" xfId="0" applyNumberFormat="1" applyFont="1" applyFill="1" applyBorder="1" applyAlignment="1">
      <alignment vertical="center" wrapText="1"/>
    </xf>
    <xf numFmtId="4" fontId="7" fillId="5" borderId="3" xfId="0" applyNumberFormat="1" applyFont="1" applyFill="1" applyBorder="1" applyAlignment="1">
      <alignment horizontal="center" vertical="center" wrapText="1"/>
    </xf>
    <xf numFmtId="4" fontId="7" fillId="5" borderId="5" xfId="0" applyNumberFormat="1" applyFont="1" applyFill="1" applyBorder="1" applyAlignment="1">
      <alignment horizontal="center" vertical="center" wrapText="1"/>
    </xf>
    <xf numFmtId="9" fontId="7" fillId="5" borderId="3" xfId="0" applyNumberFormat="1" applyFont="1" applyFill="1" applyBorder="1" applyAlignment="1">
      <alignment horizontal="center" vertical="center" wrapText="1"/>
    </xf>
    <xf numFmtId="0" fontId="7" fillId="5" borderId="5" xfId="0" applyNumberFormat="1" applyFont="1" applyFill="1" applyBorder="1" applyAlignment="1">
      <alignment horizontal="center" vertical="center" wrapText="1"/>
    </xf>
    <xf numFmtId="10" fontId="7" fillId="5" borderId="3" xfId="0" applyNumberFormat="1" applyFont="1" applyFill="1" applyBorder="1" applyAlignment="1">
      <alignment horizontal="center" vertical="center" wrapText="1"/>
    </xf>
    <xf numFmtId="44" fontId="7" fillId="5" borderId="5" xfId="0" applyNumberFormat="1" applyFont="1" applyFill="1" applyBorder="1" applyAlignment="1">
      <alignment horizontal="center" vertical="center" wrapText="1"/>
    </xf>
    <xf numFmtId="0" fontId="15" fillId="0" borderId="4" xfId="0" applyFont="1" applyBorder="1" applyAlignment="1">
      <alignment vertical="center"/>
    </xf>
    <xf numFmtId="0" fontId="15" fillId="0" borderId="5" xfId="0" applyFont="1" applyBorder="1" applyAlignment="1">
      <alignment vertical="center"/>
    </xf>
    <xf numFmtId="0" fontId="9" fillId="0" borderId="5" xfId="0" applyFont="1" applyBorder="1" applyAlignment="1">
      <alignment vertical="center"/>
    </xf>
    <xf numFmtId="4" fontId="7" fillId="5" borderId="3" xfId="0" applyNumberFormat="1" applyFont="1" applyFill="1" applyBorder="1"/>
    <xf numFmtId="4" fontId="7" fillId="5" borderId="5" xfId="0" applyNumberFormat="1" applyFont="1" applyFill="1" applyBorder="1"/>
    <xf numFmtId="4" fontId="7" fillId="5" borderId="4" xfId="0" applyNumberFormat="1" applyFont="1" applyFill="1" applyBorder="1"/>
    <xf numFmtId="9" fontId="7" fillId="5" borderId="3" xfId="0" applyNumberFormat="1" applyFont="1" applyFill="1" applyBorder="1" applyAlignment="1">
      <alignment horizontal="center"/>
    </xf>
    <xf numFmtId="9" fontId="7" fillId="5" borderId="5" xfId="0" applyNumberFormat="1" applyFont="1" applyFill="1" applyBorder="1" applyAlignment="1">
      <alignment horizontal="center"/>
    </xf>
    <xf numFmtId="4" fontId="6" fillId="5" borderId="3" xfId="0" applyNumberFormat="1" applyFont="1" applyFill="1" applyBorder="1"/>
    <xf numFmtId="4" fontId="6" fillId="5" borderId="5" xfId="0" applyNumberFormat="1" applyFont="1" applyFill="1" applyBorder="1"/>
    <xf numFmtId="4" fontId="6" fillId="5" borderId="4" xfId="0" applyNumberFormat="1" applyFont="1" applyFill="1" applyBorder="1"/>
    <xf numFmtId="0" fontId="7" fillId="5" borderId="7" xfId="0" applyFont="1" applyFill="1" applyBorder="1" applyAlignment="1">
      <alignment horizontal="left" vertical="center" wrapText="1"/>
    </xf>
    <xf numFmtId="0" fontId="7" fillId="5" borderId="8" xfId="0" applyFont="1" applyFill="1" applyBorder="1" applyAlignment="1">
      <alignment horizontal="left" vertical="center" wrapText="1"/>
    </xf>
    <xf numFmtId="0" fontId="10" fillId="6" borderId="3" xfId="0" applyFont="1" applyFill="1" applyBorder="1" applyAlignment="1">
      <alignment horizontal="left" vertical="center"/>
    </xf>
    <xf numFmtId="0" fontId="9" fillId="6" borderId="5" xfId="0" applyFont="1" applyFill="1" applyBorder="1" applyAlignment="1">
      <alignment horizontal="left" vertical="center"/>
    </xf>
    <xf numFmtId="0" fontId="9" fillId="6" borderId="4" xfId="0" applyFont="1" applyFill="1" applyBorder="1" applyAlignment="1">
      <alignment horizontal="left" vertical="center"/>
    </xf>
    <xf numFmtId="4" fontId="7" fillId="5" borderId="3" xfId="0" applyNumberFormat="1" applyFont="1" applyFill="1" applyBorder="1" applyAlignment="1">
      <alignment horizontal="center" wrapText="1"/>
    </xf>
    <xf numFmtId="4" fontId="7" fillId="5" borderId="5" xfId="0" applyNumberFormat="1" applyFont="1" applyFill="1" applyBorder="1" applyAlignment="1">
      <alignment horizontal="center" wrapText="1"/>
    </xf>
    <xf numFmtId="0" fontId="10" fillId="6" borderId="3" xfId="0" applyFont="1" applyFill="1" applyBorder="1" applyAlignment="1">
      <alignment vertical="center"/>
    </xf>
    <xf numFmtId="0" fontId="10" fillId="6" borderId="5" xfId="0" applyFont="1" applyFill="1" applyBorder="1" applyAlignment="1">
      <alignment vertical="center"/>
    </xf>
    <xf numFmtId="0" fontId="10" fillId="6" borderId="4" xfId="0" applyFont="1" applyFill="1" applyBorder="1" applyAlignment="1">
      <alignment vertical="center"/>
    </xf>
    <xf numFmtId="0" fontId="3" fillId="0" borderId="1" xfId="0" applyFont="1" applyBorder="1" applyAlignment="1">
      <alignment horizontal="center"/>
    </xf>
    <xf numFmtId="0" fontId="15" fillId="1" borderId="5" xfId="0" applyFont="1" applyFill="1" applyBorder="1" applyAlignment="1">
      <alignment vertical="center"/>
    </xf>
    <xf numFmtId="0" fontId="15" fillId="1" borderId="4" xfId="0" applyFont="1" applyFill="1" applyBorder="1" applyAlignment="1">
      <alignment vertical="center"/>
    </xf>
    <xf numFmtId="0" fontId="15" fillId="5" borderId="3" xfId="0" applyNumberFormat="1" applyFont="1" applyFill="1" applyBorder="1" applyAlignment="1">
      <alignment horizontal="center"/>
    </xf>
    <xf numFmtId="0" fontId="15" fillId="5" borderId="4" xfId="0" applyNumberFormat="1" applyFont="1" applyFill="1" applyBorder="1" applyAlignment="1">
      <alignment horizontal="center"/>
    </xf>
    <xf numFmtId="4" fontId="15" fillId="5" borderId="3" xfId="0" applyNumberFormat="1" applyFont="1" applyFill="1" applyBorder="1" applyAlignment="1">
      <alignment vertical="center"/>
    </xf>
    <xf numFmtId="4" fontId="15" fillId="5" borderId="4" xfId="0" applyNumberFormat="1" applyFont="1" applyFill="1" applyBorder="1" applyAlignment="1">
      <alignment vertical="center"/>
    </xf>
    <xf numFmtId="0" fontId="9" fillId="0" borderId="1" xfId="0" applyFont="1" applyBorder="1" applyAlignment="1">
      <alignment vertical="center"/>
    </xf>
    <xf numFmtId="0" fontId="13" fillId="3" borderId="3" xfId="0" applyFont="1" applyFill="1" applyBorder="1" applyAlignment="1">
      <alignment horizontal="center"/>
    </xf>
    <xf numFmtId="0" fontId="13" fillId="3" borderId="5" xfId="0" applyFont="1" applyFill="1" applyBorder="1" applyAlignment="1">
      <alignment horizontal="center"/>
    </xf>
    <xf numFmtId="0" fontId="13" fillId="3" borderId="4" xfId="0" applyFont="1" applyFill="1" applyBorder="1" applyAlignment="1">
      <alignment horizontal="center"/>
    </xf>
    <xf numFmtId="0" fontId="20" fillId="0" borderId="3" xfId="0" applyFont="1" applyBorder="1" applyAlignment="1">
      <alignment horizontal="center"/>
    </xf>
    <xf numFmtId="0" fontId="20" fillId="0" borderId="4" xfId="0" applyFont="1" applyBorder="1" applyAlignment="1">
      <alignment horizontal="center"/>
    </xf>
    <xf numFmtId="0" fontId="13" fillId="1" borderId="3" xfId="0" applyFont="1" applyFill="1" applyBorder="1" applyAlignment="1">
      <alignment horizontal="center"/>
    </xf>
    <xf numFmtId="0" fontId="13" fillId="1" borderId="5" xfId="0" applyFont="1" applyFill="1" applyBorder="1" applyAlignment="1">
      <alignment horizontal="center"/>
    </xf>
    <xf numFmtId="0" fontId="13" fillId="1" borderId="4" xfId="0" applyFont="1" applyFill="1" applyBorder="1" applyAlignment="1">
      <alignment horizontal="center"/>
    </xf>
    <xf numFmtId="0" fontId="9" fillId="5" borderId="7" xfId="0" applyFont="1" applyFill="1" applyBorder="1" applyAlignment="1">
      <alignment vertical="center" wrapText="1"/>
    </xf>
    <xf numFmtId="0" fontId="9" fillId="5" borderId="9" xfId="0" applyFont="1" applyFill="1" applyBorder="1" applyAlignment="1">
      <alignment vertical="center" wrapText="1"/>
    </xf>
    <xf numFmtId="0" fontId="9" fillId="5" borderId="8" xfId="0" applyFont="1" applyFill="1" applyBorder="1" applyAlignment="1">
      <alignment vertical="center" wrapText="1"/>
    </xf>
    <xf numFmtId="0" fontId="20" fillId="5" borderId="3" xfId="0" applyNumberFormat="1" applyFont="1" applyFill="1" applyBorder="1" applyAlignment="1">
      <alignment horizontal="center" vertical="center" wrapText="1"/>
    </xf>
    <xf numFmtId="0" fontId="20" fillId="5" borderId="4" xfId="0" applyNumberFormat="1" applyFont="1" applyFill="1" applyBorder="1" applyAlignment="1">
      <alignment horizontal="center" vertical="center" wrapText="1"/>
    </xf>
    <xf numFmtId="0" fontId="16" fillId="0" borderId="0" xfId="0" applyFont="1" applyAlignment="1">
      <alignment horizontal="center"/>
    </xf>
    <xf numFmtId="0" fontId="15" fillId="0" borderId="5" xfId="0" applyFont="1" applyBorder="1"/>
    <xf numFmtId="0" fontId="9" fillId="0" borderId="3" xfId="0" applyFont="1" applyBorder="1"/>
    <xf numFmtId="0" fontId="9" fillId="0" borderId="5" xfId="0" applyFont="1" applyBorder="1"/>
    <xf numFmtId="0" fontId="9" fillId="5" borderId="3" xfId="0" applyNumberFormat="1" applyFont="1" applyFill="1" applyBorder="1" applyAlignment="1">
      <alignment horizontal="left"/>
    </xf>
    <xf numFmtId="0" fontId="9" fillId="5" borderId="5" xfId="0" applyNumberFormat="1" applyFont="1" applyFill="1" applyBorder="1" applyAlignment="1">
      <alignment horizontal="left"/>
    </xf>
    <xf numFmtId="0" fontId="9" fillId="5" borderId="4" xfId="0" applyNumberFormat="1" applyFont="1" applyFill="1" applyBorder="1" applyAlignment="1">
      <alignment horizontal="left"/>
    </xf>
    <xf numFmtId="0" fontId="10" fillId="6" borderId="5" xfId="0" applyFont="1" applyFill="1" applyBorder="1" applyAlignment="1">
      <alignment horizontal="left"/>
    </xf>
    <xf numFmtId="0" fontId="10" fillId="6" borderId="4" xfId="0" applyFont="1" applyFill="1" applyBorder="1" applyAlignment="1">
      <alignment horizontal="left"/>
    </xf>
    <xf numFmtId="0" fontId="13" fillId="7" borderId="3" xfId="0" applyFont="1" applyFill="1" applyBorder="1" applyAlignment="1">
      <alignment vertical="center" wrapText="1"/>
    </xf>
    <xf numFmtId="0" fontId="13" fillId="7" borderId="5" xfId="0" applyFont="1" applyFill="1" applyBorder="1" applyAlignment="1">
      <alignment vertical="center" wrapText="1"/>
    </xf>
    <xf numFmtId="0" fontId="15" fillId="0" borderId="3" xfId="0" applyFont="1" applyBorder="1" applyAlignment="1">
      <alignment horizontal="left"/>
    </xf>
    <xf numFmtId="0" fontId="15" fillId="0" borderId="4" xfId="0" applyFont="1" applyBorder="1" applyAlignment="1">
      <alignment horizontal="left"/>
    </xf>
    <xf numFmtId="0" fontId="14" fillId="2" borderId="4" xfId="0" applyFont="1" applyFill="1" applyBorder="1" applyAlignment="1">
      <alignment vertical="center"/>
    </xf>
    <xf numFmtId="0" fontId="18" fillId="5" borderId="8" xfId="0" applyFont="1" applyFill="1" applyBorder="1" applyAlignment="1">
      <alignment vertical="center" wrapText="1"/>
    </xf>
    <xf numFmtId="0" fontId="13" fillId="7" borderId="3" xfId="0" applyFont="1" applyFill="1" applyBorder="1" applyAlignment="1">
      <alignment horizontal="center"/>
    </xf>
    <xf numFmtId="0" fontId="9" fillId="7" borderId="4" xfId="0" applyFont="1" applyFill="1" applyBorder="1" applyAlignment="1">
      <alignment horizontal="center"/>
    </xf>
    <xf numFmtId="0" fontId="15" fillId="5" borderId="3" xfId="0" applyFont="1" applyFill="1" applyBorder="1" applyAlignment="1">
      <alignment vertical="center"/>
    </xf>
    <xf numFmtId="0" fontId="15" fillId="5" borderId="4" xfId="0" applyFont="1" applyFill="1" applyBorder="1" applyAlignment="1">
      <alignment vertical="center"/>
    </xf>
    <xf numFmtId="0" fontId="25" fillId="5" borderId="7" xfId="0" applyFont="1" applyFill="1" applyBorder="1" applyAlignment="1">
      <alignment horizontal="left" vertical="top" wrapText="1"/>
    </xf>
    <xf numFmtId="0" fontId="25" fillId="5" borderId="8" xfId="0" applyFont="1" applyFill="1" applyBorder="1" applyAlignment="1">
      <alignment horizontal="left" vertical="top" wrapText="1"/>
    </xf>
    <xf numFmtId="0" fontId="15" fillId="5" borderId="6" xfId="0" applyFont="1" applyFill="1" applyBorder="1"/>
    <xf numFmtId="0" fontId="15" fillId="5" borderId="2" xfId="0" applyFont="1" applyFill="1" applyBorder="1"/>
    <xf numFmtId="4" fontId="20" fillId="5" borderId="3" xfId="0" applyNumberFormat="1" applyFont="1" applyFill="1" applyBorder="1" applyAlignment="1">
      <alignment horizontal="center" vertical="center" wrapText="1"/>
    </xf>
    <xf numFmtId="4" fontId="20" fillId="5" borderId="4" xfId="0" applyNumberFormat="1" applyFont="1" applyFill="1" applyBorder="1" applyAlignment="1">
      <alignment horizontal="center" vertical="center" wrapText="1"/>
    </xf>
    <xf numFmtId="0" fontId="8" fillId="5" borderId="3" xfId="0" applyNumberFormat="1" applyFont="1" applyFill="1" applyBorder="1" applyAlignment="1">
      <alignment horizontal="center" vertical="center"/>
    </xf>
    <xf numFmtId="0" fontId="8" fillId="5" borderId="4" xfId="0" applyNumberFormat="1" applyFont="1" applyFill="1" applyBorder="1" applyAlignment="1">
      <alignment horizontal="center" vertical="center"/>
    </xf>
    <xf numFmtId="4" fontId="20" fillId="5" borderId="3" xfId="0" applyNumberFormat="1" applyFont="1" applyFill="1" applyBorder="1" applyAlignment="1">
      <alignment vertical="center"/>
    </xf>
    <xf numFmtId="4" fontId="20" fillId="5" borderId="5" xfId="0" applyNumberFormat="1" applyFont="1" applyFill="1" applyBorder="1" applyAlignment="1">
      <alignment vertical="center"/>
    </xf>
    <xf numFmtId="4" fontId="20" fillId="5" borderId="4" xfId="0" applyNumberFormat="1" applyFont="1" applyFill="1" applyBorder="1" applyAlignment="1">
      <alignment vertical="center"/>
    </xf>
    <xf numFmtId="0" fontId="20" fillId="5" borderId="3" xfId="0" applyNumberFormat="1" applyFont="1" applyFill="1" applyBorder="1" applyAlignment="1">
      <alignment horizontal="center" vertical="center"/>
    </xf>
    <xf numFmtId="0" fontId="20" fillId="5" borderId="4" xfId="0" applyNumberFormat="1" applyFont="1" applyFill="1" applyBorder="1" applyAlignment="1">
      <alignment horizontal="center" vertical="center"/>
    </xf>
    <xf numFmtId="4" fontId="20" fillId="5" borderId="3" xfId="0" applyNumberFormat="1" applyFont="1" applyFill="1" applyBorder="1" applyAlignment="1">
      <alignment horizontal="center" vertical="center"/>
    </xf>
    <xf numFmtId="4" fontId="20" fillId="5" borderId="4" xfId="0" applyNumberFormat="1" applyFont="1" applyFill="1" applyBorder="1" applyAlignment="1">
      <alignment horizontal="center" vertical="center"/>
    </xf>
    <xf numFmtId="0" fontId="10" fillId="7" borderId="3" xfId="0" applyNumberFormat="1" applyFont="1" applyFill="1" applyBorder="1" applyAlignment="1">
      <alignment vertical="center" wrapText="1"/>
    </xf>
    <xf numFmtId="0" fontId="9" fillId="7" borderId="4" xfId="0" applyNumberFormat="1" applyFont="1" applyFill="1" applyBorder="1" applyAlignment="1">
      <alignment vertical="center" wrapText="1"/>
    </xf>
    <xf numFmtId="9" fontId="15" fillId="5" borderId="3" xfId="0" applyNumberFormat="1" applyFont="1" applyFill="1" applyBorder="1" applyAlignment="1">
      <alignment horizontal="center" vertical="center"/>
    </xf>
    <xf numFmtId="0" fontId="15" fillId="5" borderId="4" xfId="0" applyNumberFormat="1" applyFont="1" applyFill="1" applyBorder="1" applyAlignment="1">
      <alignment horizontal="center" vertical="center"/>
    </xf>
    <xf numFmtId="0" fontId="10" fillId="7" borderId="3" xfId="0" applyFont="1" applyFill="1" applyBorder="1" applyAlignment="1">
      <alignment vertical="center" wrapText="1"/>
    </xf>
    <xf numFmtId="0" fontId="10" fillId="7" borderId="4" xfId="0" applyFont="1" applyFill="1" applyBorder="1" applyAlignment="1">
      <alignment vertical="center" wrapText="1"/>
    </xf>
    <xf numFmtId="0" fontId="15" fillId="5" borderId="3" xfId="0" applyFont="1" applyFill="1" applyBorder="1" applyAlignment="1">
      <alignment horizontal="left" vertical="center"/>
    </xf>
    <xf numFmtId="0" fontId="15" fillId="5" borderId="4" xfId="0" applyFont="1" applyFill="1" applyBorder="1" applyAlignment="1">
      <alignment horizontal="left" vertical="center"/>
    </xf>
    <xf numFmtId="9" fontId="20" fillId="5" borderId="3" xfId="0" applyNumberFormat="1" applyFont="1" applyFill="1" applyBorder="1" applyAlignment="1">
      <alignment horizontal="center" vertical="center"/>
    </xf>
    <xf numFmtId="4" fontId="28" fillId="5" borderId="3" xfId="0" applyNumberFormat="1" applyFont="1" applyFill="1" applyBorder="1" applyAlignment="1">
      <alignment horizontal="left" vertical="center" wrapText="1"/>
    </xf>
    <xf numFmtId="4" fontId="28" fillId="5" borderId="4" xfId="0" applyNumberFormat="1" applyFont="1" applyFill="1" applyBorder="1" applyAlignment="1">
      <alignment horizontal="left" vertical="center" wrapText="1"/>
    </xf>
    <xf numFmtId="4" fontId="20" fillId="5" borderId="3" xfId="0" applyNumberFormat="1" applyFont="1" applyFill="1" applyBorder="1" applyAlignment="1">
      <alignment vertical="center" wrapText="1"/>
    </xf>
    <xf numFmtId="4" fontId="28" fillId="5" borderId="5" xfId="0" applyNumberFormat="1" applyFont="1" applyFill="1" applyBorder="1" applyAlignment="1">
      <alignment vertical="center" wrapText="1"/>
    </xf>
    <xf numFmtId="4" fontId="28" fillId="5" borderId="4" xfId="0" applyNumberFormat="1" applyFont="1" applyFill="1" applyBorder="1" applyAlignment="1">
      <alignment vertical="center" wrapText="1"/>
    </xf>
    <xf numFmtId="4" fontId="20" fillId="5" borderId="3" xfId="0" applyNumberFormat="1" applyFont="1" applyFill="1" applyBorder="1" applyAlignment="1">
      <alignment horizontal="left" vertical="center" wrapText="1"/>
    </xf>
    <xf numFmtId="4" fontId="20" fillId="5" borderId="5" xfId="0" applyNumberFormat="1" applyFont="1" applyFill="1" applyBorder="1" applyAlignment="1">
      <alignment horizontal="left" vertical="center" wrapText="1"/>
    </xf>
    <xf numFmtId="4" fontId="20" fillId="5" borderId="4" xfId="0" applyNumberFormat="1" applyFont="1" applyFill="1" applyBorder="1" applyAlignment="1">
      <alignment horizontal="left" vertical="center" wrapText="1"/>
    </xf>
    <xf numFmtId="4" fontId="15" fillId="5" borderId="3" xfId="0" applyNumberFormat="1" applyFont="1" applyFill="1" applyBorder="1" applyAlignment="1">
      <alignment vertical="center" wrapText="1"/>
    </xf>
    <xf numFmtId="4" fontId="15" fillId="5" borderId="5" xfId="0" applyNumberFormat="1" applyFont="1" applyFill="1" applyBorder="1" applyAlignment="1">
      <alignment vertical="center" wrapText="1"/>
    </xf>
    <xf numFmtId="4" fontId="15" fillId="5" borderId="4" xfId="0" applyNumberFormat="1" applyFont="1" applyFill="1" applyBorder="1" applyAlignment="1">
      <alignment vertical="center" wrapText="1"/>
    </xf>
    <xf numFmtId="0" fontId="10" fillId="2" borderId="6" xfId="0" applyFont="1" applyFill="1" applyBorder="1" applyAlignment="1">
      <alignment horizontal="left" vertical="center" wrapText="1"/>
    </xf>
    <xf numFmtId="0" fontId="10" fillId="2" borderId="11" xfId="0" applyFont="1" applyFill="1" applyBorder="1" applyAlignment="1">
      <alignment horizontal="left" vertical="center" wrapText="1"/>
    </xf>
    <xf numFmtId="0" fontId="27" fillId="2" borderId="3" xfId="0" applyFont="1" applyFill="1" applyBorder="1" applyAlignment="1">
      <alignment vertical="center" wrapText="1"/>
    </xf>
    <xf numFmtId="0" fontId="27" fillId="2" borderId="4" xfId="0" applyFont="1" applyFill="1" applyBorder="1" applyAlignment="1">
      <alignment vertical="center"/>
    </xf>
    <xf numFmtId="0" fontId="14" fillId="2" borderId="1" xfId="0" applyFont="1" applyFill="1" applyBorder="1" applyAlignment="1">
      <alignment horizontal="left" vertical="center" wrapText="1"/>
    </xf>
    <xf numFmtId="0" fontId="7" fillId="5" borderId="7" xfId="0" applyFont="1" applyFill="1" applyBorder="1" applyAlignment="1">
      <alignment horizontal="left" wrapText="1"/>
    </xf>
    <xf numFmtId="0" fontId="7" fillId="5" borderId="8" xfId="0" applyFont="1" applyFill="1" applyBorder="1" applyAlignment="1">
      <alignment horizontal="left" wrapText="1"/>
    </xf>
    <xf numFmtId="0" fontId="20" fillId="5" borderId="3" xfId="0" applyFont="1" applyFill="1" applyBorder="1" applyAlignment="1">
      <alignment horizontal="left" vertical="center" wrapText="1"/>
    </xf>
    <xf numFmtId="0" fontId="20" fillId="5" borderId="4" xfId="0" applyFont="1" applyFill="1" applyBorder="1" applyAlignment="1">
      <alignment horizontal="left" vertical="center" wrapText="1"/>
    </xf>
    <xf numFmtId="0" fontId="15" fillId="1" borderId="3" xfId="0" applyFont="1" applyFill="1" applyBorder="1" applyAlignment="1">
      <alignment vertical="center"/>
    </xf>
    <xf numFmtId="0" fontId="10" fillId="2" borderId="1" xfId="0" applyFont="1" applyFill="1" applyBorder="1" applyAlignment="1">
      <alignment vertical="center" wrapText="1"/>
    </xf>
    <xf numFmtId="0" fontId="7" fillId="5" borderId="1" xfId="0" applyFont="1" applyFill="1" applyBorder="1" applyAlignment="1">
      <alignment vertical="center" wrapText="1"/>
    </xf>
    <xf numFmtId="0" fontId="13" fillId="6" borderId="3" xfId="0" applyFont="1" applyFill="1" applyBorder="1" applyAlignment="1">
      <alignment horizontal="center"/>
    </xf>
    <xf numFmtId="0" fontId="13" fillId="6" borderId="5" xfId="0" applyFont="1" applyFill="1" applyBorder="1" applyAlignment="1">
      <alignment horizontal="center"/>
    </xf>
    <xf numFmtId="0" fontId="13" fillId="6" borderId="4" xfId="0" applyFont="1" applyFill="1" applyBorder="1" applyAlignment="1">
      <alignment horizontal="center"/>
    </xf>
    <xf numFmtId="0" fontId="20" fillId="5" borderId="3" xfId="0" applyFont="1" applyFill="1" applyBorder="1" applyAlignment="1">
      <alignment horizontal="center"/>
    </xf>
    <xf numFmtId="0" fontId="20" fillId="5" borderId="4" xfId="0" applyFont="1" applyFill="1" applyBorder="1" applyAlignment="1">
      <alignment horizontal="center"/>
    </xf>
    <xf numFmtId="4" fontId="22" fillId="5" borderId="3" xfId="0" applyNumberFormat="1" applyFont="1" applyFill="1" applyBorder="1" applyAlignment="1">
      <alignment horizontal="left" vertical="center" wrapText="1"/>
    </xf>
    <xf numFmtId="4" fontId="22" fillId="5" borderId="4" xfId="0" applyNumberFormat="1" applyFont="1" applyFill="1" applyBorder="1" applyAlignment="1">
      <alignment horizontal="left" vertical="center" wrapText="1"/>
    </xf>
    <xf numFmtId="0" fontId="14" fillId="7" borderId="3" xfId="0" applyFont="1" applyFill="1" applyBorder="1" applyAlignment="1">
      <alignment vertical="center" wrapText="1"/>
    </xf>
    <xf numFmtId="0" fontId="14" fillId="7" borderId="4" xfId="0" applyFont="1" applyFill="1" applyBorder="1" applyAlignment="1">
      <alignment vertical="center" wrapText="1"/>
    </xf>
    <xf numFmtId="0" fontId="10" fillId="6" borderId="3" xfId="0" applyFont="1" applyFill="1" applyBorder="1" applyAlignment="1">
      <alignment horizontal="center" vertical="center"/>
    </xf>
    <xf numFmtId="0" fontId="9" fillId="6" borderId="5" xfId="0" applyFont="1" applyFill="1" applyBorder="1" applyAlignment="1">
      <alignment horizontal="center" vertical="center"/>
    </xf>
    <xf numFmtId="0" fontId="9" fillId="6" borderId="4" xfId="0" applyFont="1" applyFill="1" applyBorder="1" applyAlignment="1">
      <alignment horizontal="center" vertical="center"/>
    </xf>
    <xf numFmtId="0" fontId="15" fillId="0" borderId="3" xfId="0" applyFont="1" applyBorder="1" applyAlignment="1">
      <alignment horizontal="center" vertical="center"/>
    </xf>
    <xf numFmtId="0" fontId="9" fillId="0" borderId="4" xfId="0" applyFont="1" applyBorder="1" applyAlignment="1">
      <alignment horizontal="center" vertical="center"/>
    </xf>
    <xf numFmtId="4" fontId="20" fillId="5" borderId="5" xfId="0" applyNumberFormat="1" applyFont="1" applyFill="1" applyBorder="1" applyAlignment="1">
      <alignment horizontal="center" vertical="center"/>
    </xf>
    <xf numFmtId="0" fontId="31" fillId="0" borderId="0" xfId="0" applyFont="1" applyAlignment="1">
      <alignment horizontal="center" wrapText="1"/>
    </xf>
    <xf numFmtId="0" fontId="31" fillId="0" borderId="0" xfId="0" applyFont="1" applyAlignment="1">
      <alignment horizontal="center"/>
    </xf>
    <xf numFmtId="0" fontId="3" fillId="0" borderId="1" xfId="0" applyFont="1" applyBorder="1" applyAlignment="1">
      <alignment horizontal="center" vertical="center"/>
    </xf>
    <xf numFmtId="43" fontId="42" fillId="0" borderId="1" xfId="0" applyNumberFormat="1" applyFont="1" applyBorder="1"/>
    <xf numFmtId="43" fontId="30" fillId="0" borderId="1" xfId="0" applyNumberFormat="1" applyFont="1" applyBorder="1" applyAlignment="1">
      <alignment horizontal="center" vertical="center" wrapText="1"/>
    </xf>
    <xf numFmtId="43" fontId="30" fillId="0" borderId="1" xfId="0" applyNumberFormat="1" applyFont="1" applyBorder="1" applyAlignment="1">
      <alignment wrapText="1"/>
    </xf>
    <xf numFmtId="0" fontId="43" fillId="0" borderId="0" xfId="0" applyFont="1"/>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62"/>
  <sheetViews>
    <sheetView tabSelected="1" zoomScale="110" zoomScaleNormal="110" workbookViewId="0"/>
  </sheetViews>
  <sheetFormatPr defaultRowHeight="15" x14ac:dyDescent="0.25"/>
  <cols>
    <col min="1" max="1" width="21" customWidth="1"/>
    <col min="2" max="2" width="17.140625" customWidth="1"/>
    <col min="3" max="3" width="16.42578125" customWidth="1"/>
    <col min="4" max="4" width="17.5703125" customWidth="1"/>
    <col min="5" max="5" width="71.7109375" customWidth="1"/>
    <col min="7" max="7" width="14.5703125" customWidth="1"/>
  </cols>
  <sheetData>
    <row r="1" spans="1:9" ht="21" customHeight="1" x14ac:dyDescent="0.25">
      <c r="A1" s="1"/>
      <c r="B1" s="1"/>
      <c r="C1" s="1"/>
      <c r="D1" s="1"/>
      <c r="E1" s="1"/>
      <c r="F1" s="1"/>
      <c r="G1" s="1"/>
      <c r="H1" s="1"/>
      <c r="I1" s="1"/>
    </row>
    <row r="2" spans="1:9" ht="21.75" customHeight="1" x14ac:dyDescent="0.25">
      <c r="A2" s="320" t="s">
        <v>108</v>
      </c>
      <c r="B2" s="320"/>
      <c r="C2" s="320"/>
      <c r="D2" s="320"/>
      <c r="E2" s="320"/>
      <c r="F2" s="1"/>
      <c r="G2" s="1"/>
      <c r="H2" s="1"/>
      <c r="I2" s="1"/>
    </row>
    <row r="3" spans="1:9" ht="21" customHeight="1" x14ac:dyDescent="0.25">
      <c r="A3" s="1"/>
      <c r="B3" s="1"/>
      <c r="C3" s="1"/>
      <c r="D3" s="1"/>
      <c r="E3" s="1"/>
      <c r="F3" s="1"/>
      <c r="G3" s="1"/>
      <c r="H3" s="1"/>
      <c r="I3" s="1"/>
    </row>
    <row r="4" spans="1:9" x14ac:dyDescent="0.25">
      <c r="A4" s="299" t="s">
        <v>0</v>
      </c>
      <c r="B4" s="299"/>
      <c r="C4" s="3" t="s">
        <v>1</v>
      </c>
      <c r="D4" s="3" t="s">
        <v>2</v>
      </c>
      <c r="E4" s="3" t="s">
        <v>3</v>
      </c>
      <c r="F4" s="1"/>
      <c r="G4" s="1"/>
      <c r="H4" s="1"/>
      <c r="I4" s="1"/>
    </row>
    <row r="5" spans="1:9" ht="36" customHeight="1" x14ac:dyDescent="0.25">
      <c r="A5" s="240" t="s">
        <v>58</v>
      </c>
      <c r="B5" s="241"/>
      <c r="C5" s="8">
        <f>SUM(C6)</f>
        <v>4000</v>
      </c>
      <c r="D5" s="8">
        <f>SUM(D6)</f>
        <v>0</v>
      </c>
      <c r="E5" s="6"/>
      <c r="F5" s="1"/>
      <c r="G5" s="1"/>
      <c r="H5" s="1"/>
      <c r="I5" s="1"/>
    </row>
    <row r="6" spans="1:9" x14ac:dyDescent="0.25">
      <c r="A6" s="261" t="s">
        <v>65</v>
      </c>
      <c r="B6" s="321"/>
      <c r="C6" s="15">
        <f>SUM(C7:C7)</f>
        <v>4000</v>
      </c>
      <c r="D6" s="10">
        <f>SUM(D7:D7)</f>
        <v>0</v>
      </c>
      <c r="E6" s="289" t="s">
        <v>200</v>
      </c>
      <c r="F6" s="1"/>
      <c r="G6" s="1"/>
      <c r="H6" s="1"/>
      <c r="I6" s="1"/>
    </row>
    <row r="7" spans="1:9" x14ac:dyDescent="0.25">
      <c r="A7" s="322" t="s">
        <v>6</v>
      </c>
      <c r="B7" s="323"/>
      <c r="C7" s="16">
        <v>4000</v>
      </c>
      <c r="D7" s="17">
        <v>0</v>
      </c>
      <c r="E7" s="290"/>
      <c r="F7" s="1"/>
      <c r="G7" s="1"/>
      <c r="H7" s="1"/>
      <c r="I7" s="1"/>
    </row>
    <row r="8" spans="1:9" ht="32.450000000000003" customHeight="1" x14ac:dyDescent="0.25">
      <c r="A8" s="329" t="s">
        <v>103</v>
      </c>
      <c r="B8" s="330"/>
      <c r="C8" s="163">
        <f>SUM(C9)</f>
        <v>573000</v>
      </c>
      <c r="D8" s="164">
        <v>0</v>
      </c>
      <c r="E8" s="165"/>
      <c r="F8" s="1"/>
      <c r="G8" s="1"/>
      <c r="H8" s="1"/>
      <c r="I8" s="1"/>
    </row>
    <row r="9" spans="1:9" ht="23.45" customHeight="1" x14ac:dyDescent="0.25">
      <c r="A9" s="331" t="s">
        <v>12</v>
      </c>
      <c r="B9" s="332"/>
      <c r="C9" s="16">
        <v>573000</v>
      </c>
      <c r="D9" s="17">
        <v>0</v>
      </c>
      <c r="E9" s="31" t="s">
        <v>104</v>
      </c>
      <c r="F9" s="1"/>
      <c r="G9" s="1"/>
      <c r="H9" s="1"/>
      <c r="I9" s="1"/>
    </row>
    <row r="10" spans="1:9" ht="28.5" customHeight="1" x14ac:dyDescent="0.25">
      <c r="A10" s="240" t="s">
        <v>7</v>
      </c>
      <c r="B10" s="241"/>
      <c r="C10" s="8">
        <f>SUM(C11)</f>
        <v>49090</v>
      </c>
      <c r="D10" s="8">
        <f>SUM(D11)</f>
        <v>0</v>
      </c>
      <c r="E10" s="25"/>
      <c r="F10" s="1"/>
      <c r="G10" s="1"/>
      <c r="H10" s="1"/>
      <c r="I10" s="1"/>
    </row>
    <row r="11" spans="1:9" x14ac:dyDescent="0.25">
      <c r="A11" s="261" t="s">
        <v>4</v>
      </c>
      <c r="B11" s="321"/>
      <c r="C11" s="10">
        <v>49090</v>
      </c>
      <c r="D11" s="10">
        <f>SUM(D12)</f>
        <v>0</v>
      </c>
      <c r="E11" s="229" t="s">
        <v>105</v>
      </c>
      <c r="F11" s="1"/>
      <c r="G11" s="1"/>
      <c r="H11" s="1"/>
      <c r="I11" s="1"/>
    </row>
    <row r="12" spans="1:9" ht="39.75" customHeight="1" x14ac:dyDescent="0.25">
      <c r="A12" s="244" t="s">
        <v>6</v>
      </c>
      <c r="B12" s="280"/>
      <c r="C12" s="11">
        <v>49090</v>
      </c>
      <c r="D12" s="11">
        <v>0</v>
      </c>
      <c r="E12" s="231"/>
      <c r="F12" s="1"/>
      <c r="G12" s="1"/>
      <c r="H12" s="1"/>
      <c r="I12" s="1"/>
    </row>
    <row r="13" spans="1:9" ht="21" customHeight="1" x14ac:dyDescent="0.25">
      <c r="A13" s="240" t="s">
        <v>80</v>
      </c>
      <c r="B13" s="333"/>
      <c r="C13" s="8">
        <f>SUM(C14)</f>
        <v>70000</v>
      </c>
      <c r="D13" s="8">
        <f>SUM(D14)</f>
        <v>16312.37</v>
      </c>
      <c r="E13" s="32"/>
      <c r="F13" s="1"/>
      <c r="G13" s="1"/>
      <c r="H13" s="1"/>
      <c r="I13" s="1"/>
    </row>
    <row r="14" spans="1:9" ht="16.5" customHeight="1" x14ac:dyDescent="0.25">
      <c r="A14" s="242" t="s">
        <v>4</v>
      </c>
      <c r="B14" s="278"/>
      <c r="C14" s="11">
        <f>SUM(C15)</f>
        <v>70000</v>
      </c>
      <c r="D14" s="11">
        <f>SUM(D15)</f>
        <v>16312.37</v>
      </c>
      <c r="E14" s="229" t="s">
        <v>84</v>
      </c>
      <c r="F14" s="1"/>
      <c r="G14" s="1"/>
      <c r="H14" s="1"/>
      <c r="I14" s="1"/>
    </row>
    <row r="15" spans="1:9" ht="15" customHeight="1" x14ac:dyDescent="0.25">
      <c r="A15" s="244" t="s">
        <v>74</v>
      </c>
      <c r="B15" s="243"/>
      <c r="C15" s="11">
        <v>70000</v>
      </c>
      <c r="D15" s="11">
        <v>16312.37</v>
      </c>
      <c r="E15" s="231"/>
      <c r="F15" s="1"/>
      <c r="G15" s="1"/>
      <c r="H15" s="1"/>
      <c r="I15" s="1"/>
    </row>
    <row r="16" spans="1:9" ht="25.5" customHeight="1" x14ac:dyDescent="0.25">
      <c r="A16" s="240" t="s">
        <v>106</v>
      </c>
      <c r="B16" s="333"/>
      <c r="C16" s="8">
        <f>SUM(C17)</f>
        <v>70805</v>
      </c>
      <c r="D16" s="34"/>
      <c r="E16" s="32"/>
      <c r="F16" s="1"/>
      <c r="G16" s="1"/>
      <c r="H16" s="1"/>
      <c r="I16" s="1"/>
    </row>
    <row r="17" spans="1:9" ht="27" customHeight="1" x14ac:dyDescent="0.25">
      <c r="A17" s="331" t="s">
        <v>12</v>
      </c>
      <c r="B17" s="332"/>
      <c r="C17" s="11">
        <v>70805</v>
      </c>
      <c r="D17" s="11"/>
      <c r="E17" s="33" t="s">
        <v>107</v>
      </c>
      <c r="F17" s="1"/>
      <c r="G17" s="1"/>
      <c r="H17" s="1"/>
      <c r="I17" s="1"/>
    </row>
    <row r="18" spans="1:9" ht="24.75" customHeight="1" x14ac:dyDescent="0.25">
      <c r="A18" s="240" t="s">
        <v>8</v>
      </c>
      <c r="B18" s="241"/>
      <c r="C18" s="8">
        <f>SUM(C19+C26)</f>
        <v>9194519.1600000001</v>
      </c>
      <c r="D18" s="8">
        <f>SUM(D19+D26)</f>
        <v>1880126.3900000001</v>
      </c>
      <c r="E18" s="6"/>
      <c r="F18" s="1"/>
      <c r="G18" s="1"/>
      <c r="H18" s="1"/>
      <c r="I18" s="1"/>
    </row>
    <row r="19" spans="1:9" x14ac:dyDescent="0.25">
      <c r="A19" s="232" t="s">
        <v>4</v>
      </c>
      <c r="B19" s="233"/>
      <c r="C19" s="10">
        <v>3011000</v>
      </c>
      <c r="D19" s="20">
        <f>SUM(D22:D25)</f>
        <v>1695906.07</v>
      </c>
      <c r="E19" s="7"/>
      <c r="F19" s="1"/>
      <c r="G19" s="1"/>
      <c r="H19" s="1"/>
      <c r="I19" s="1"/>
    </row>
    <row r="20" spans="1:9" ht="13.5" customHeight="1" x14ac:dyDescent="0.25">
      <c r="A20" s="261" t="s">
        <v>76</v>
      </c>
      <c r="B20" s="262"/>
      <c r="C20" s="10">
        <v>2000</v>
      </c>
      <c r="D20" s="12"/>
      <c r="E20" s="263" t="s">
        <v>98</v>
      </c>
      <c r="F20" s="1"/>
      <c r="G20" s="1"/>
      <c r="H20" s="1"/>
      <c r="I20" s="1"/>
    </row>
    <row r="21" spans="1:9" ht="12.75" customHeight="1" x14ac:dyDescent="0.25">
      <c r="A21" s="261" t="s">
        <v>77</v>
      </c>
      <c r="B21" s="262"/>
      <c r="C21" s="10">
        <v>1000</v>
      </c>
      <c r="D21" s="12"/>
      <c r="E21" s="264"/>
      <c r="F21" s="1"/>
      <c r="G21" s="1"/>
      <c r="H21" s="1"/>
      <c r="I21" s="1"/>
    </row>
    <row r="22" spans="1:9" ht="20.25" customHeight="1" x14ac:dyDescent="0.25">
      <c r="A22" s="21" t="s">
        <v>10</v>
      </c>
      <c r="B22" s="18" t="s">
        <v>11</v>
      </c>
      <c r="C22" s="19" t="s">
        <v>13</v>
      </c>
      <c r="D22" s="20">
        <v>1389.2</v>
      </c>
      <c r="E22" s="35" t="s">
        <v>109</v>
      </c>
      <c r="F22" s="1"/>
      <c r="G22" s="1"/>
      <c r="H22" s="1"/>
      <c r="I22" s="1"/>
    </row>
    <row r="23" spans="1:9" ht="22.5" customHeight="1" x14ac:dyDescent="0.25">
      <c r="A23" s="26"/>
      <c r="B23" s="18" t="s">
        <v>59</v>
      </c>
      <c r="C23" s="19"/>
      <c r="D23" s="20">
        <v>720</v>
      </c>
      <c r="E23" s="35" t="s">
        <v>110</v>
      </c>
      <c r="F23" s="1"/>
      <c r="G23" s="1"/>
      <c r="H23" s="1"/>
      <c r="I23" s="1"/>
    </row>
    <row r="24" spans="1:9" ht="99.75" customHeight="1" x14ac:dyDescent="0.25">
      <c r="A24" s="244" t="s">
        <v>9</v>
      </c>
      <c r="B24" s="243"/>
      <c r="C24" s="22" t="s">
        <v>13</v>
      </c>
      <c r="D24" s="11">
        <v>511163.28</v>
      </c>
      <c r="E24" s="118" t="s">
        <v>111</v>
      </c>
      <c r="F24" s="1"/>
      <c r="G24" s="1"/>
      <c r="H24" s="1"/>
      <c r="I24" s="1"/>
    </row>
    <row r="25" spans="1:9" ht="82.5" customHeight="1" x14ac:dyDescent="0.25">
      <c r="A25" s="244" t="s">
        <v>6</v>
      </c>
      <c r="B25" s="280"/>
      <c r="C25" s="22" t="s">
        <v>13</v>
      </c>
      <c r="D25" s="11">
        <v>1182633.5900000001</v>
      </c>
      <c r="E25" s="41" t="s">
        <v>112</v>
      </c>
      <c r="F25" s="1"/>
      <c r="G25" s="1"/>
      <c r="H25" s="1"/>
      <c r="I25" s="1"/>
    </row>
    <row r="26" spans="1:9" ht="68.25" customHeight="1" x14ac:dyDescent="0.25">
      <c r="A26" s="42" t="s">
        <v>12</v>
      </c>
      <c r="B26" s="13"/>
      <c r="C26" s="24">
        <v>6183519.1600000001</v>
      </c>
      <c r="D26" s="24">
        <v>184220.32</v>
      </c>
      <c r="E26" s="41" t="s">
        <v>201</v>
      </c>
      <c r="F26" s="1"/>
      <c r="G26" s="1"/>
      <c r="H26" s="1"/>
      <c r="I26" s="1"/>
    </row>
    <row r="27" spans="1:9" x14ac:dyDescent="0.25">
      <c r="A27" s="224" t="s">
        <v>179</v>
      </c>
      <c r="B27" s="327"/>
      <c r="C27" s="327"/>
      <c r="D27" s="327"/>
      <c r="E27" s="328"/>
      <c r="F27" s="1"/>
      <c r="G27" s="1"/>
      <c r="H27" s="4"/>
      <c r="I27" s="1"/>
    </row>
    <row r="28" spans="1:9" x14ac:dyDescent="0.25">
      <c r="A28" s="43" t="s">
        <v>14</v>
      </c>
      <c r="B28" s="44"/>
      <c r="C28" s="324"/>
      <c r="D28" s="325"/>
      <c r="E28" s="326"/>
      <c r="F28" s="1"/>
      <c r="G28" s="1"/>
      <c r="H28" s="1"/>
      <c r="I28" s="1"/>
    </row>
    <row r="29" spans="1:9" x14ac:dyDescent="0.25">
      <c r="A29" s="45" t="s">
        <v>15</v>
      </c>
      <c r="B29" s="46"/>
      <c r="C29" s="221" t="s">
        <v>114</v>
      </c>
      <c r="D29" s="222"/>
      <c r="E29" s="223"/>
      <c r="F29" s="1"/>
      <c r="G29" s="1"/>
      <c r="H29" s="1"/>
      <c r="I29" s="1"/>
    </row>
    <row r="30" spans="1:9" x14ac:dyDescent="0.25">
      <c r="A30" s="47" t="s">
        <v>16</v>
      </c>
      <c r="B30" s="48"/>
      <c r="C30" s="267">
        <v>1161000</v>
      </c>
      <c r="D30" s="268"/>
      <c r="E30" s="49"/>
      <c r="F30" s="1"/>
      <c r="G30" s="1"/>
      <c r="H30" s="1"/>
      <c r="I30" s="1"/>
    </row>
    <row r="31" spans="1:9" x14ac:dyDescent="0.25">
      <c r="A31" s="47" t="s">
        <v>17</v>
      </c>
      <c r="B31" s="48"/>
      <c r="C31" s="265">
        <v>0.6</v>
      </c>
      <c r="D31" s="266"/>
      <c r="E31" s="50"/>
      <c r="F31" s="1"/>
      <c r="G31" s="1"/>
      <c r="H31" s="1"/>
      <c r="I31" s="1"/>
    </row>
    <row r="32" spans="1:9" x14ac:dyDescent="0.25">
      <c r="A32" s="47" t="s">
        <v>18</v>
      </c>
      <c r="B32" s="48"/>
      <c r="C32" s="218" t="s">
        <v>71</v>
      </c>
      <c r="D32" s="219"/>
      <c r="E32" s="220"/>
      <c r="F32" s="1"/>
      <c r="G32" s="1"/>
      <c r="H32" s="1"/>
      <c r="I32" s="1"/>
    </row>
    <row r="33" spans="1:9" x14ac:dyDescent="0.25">
      <c r="A33" s="45" t="s">
        <v>19</v>
      </c>
      <c r="B33" s="46"/>
      <c r="C33" s="221"/>
      <c r="D33" s="222"/>
      <c r="E33" s="223"/>
      <c r="F33" s="1"/>
      <c r="G33" s="1"/>
      <c r="H33" s="1"/>
      <c r="I33" s="1"/>
    </row>
    <row r="34" spans="1:9" x14ac:dyDescent="0.25">
      <c r="A34" s="227" t="s">
        <v>113</v>
      </c>
      <c r="B34" s="228"/>
      <c r="C34" s="221" t="s">
        <v>115</v>
      </c>
      <c r="D34" s="222"/>
      <c r="E34" s="223"/>
      <c r="F34" s="1"/>
      <c r="G34" s="1"/>
      <c r="H34" s="1"/>
      <c r="I34" s="1"/>
    </row>
    <row r="35" spans="1:9" x14ac:dyDescent="0.25">
      <c r="A35" s="224" t="s">
        <v>116</v>
      </c>
      <c r="B35" s="225"/>
      <c r="C35" s="225"/>
      <c r="D35" s="225"/>
      <c r="E35" s="226"/>
      <c r="F35" s="1"/>
      <c r="G35" s="1"/>
      <c r="H35" s="1"/>
      <c r="I35" s="1"/>
    </row>
    <row r="36" spans="1:9" x14ac:dyDescent="0.25">
      <c r="A36" s="43" t="s">
        <v>14</v>
      </c>
      <c r="B36" s="44"/>
      <c r="C36" s="236"/>
      <c r="D36" s="237"/>
      <c r="E36" s="238"/>
      <c r="F36" s="1"/>
      <c r="G36" s="1"/>
      <c r="H36" s="1"/>
      <c r="I36" s="1"/>
    </row>
    <row r="37" spans="1:9" ht="15" customHeight="1" x14ac:dyDescent="0.25">
      <c r="A37" s="51" t="s">
        <v>15</v>
      </c>
      <c r="B37" s="46"/>
      <c r="C37" s="269" t="s">
        <v>117</v>
      </c>
      <c r="D37" s="270"/>
      <c r="E37" s="271"/>
      <c r="F37" s="1"/>
      <c r="G37" s="1"/>
      <c r="H37" s="1"/>
      <c r="I37" s="1"/>
    </row>
    <row r="38" spans="1:9" x14ac:dyDescent="0.25">
      <c r="A38" s="47" t="s">
        <v>16</v>
      </c>
      <c r="B38" s="48"/>
      <c r="C38" s="281" t="s">
        <v>118</v>
      </c>
      <c r="D38" s="282"/>
      <c r="E38" s="283"/>
      <c r="F38" s="1"/>
      <c r="G38" s="1"/>
      <c r="H38" s="1"/>
      <c r="I38" s="1"/>
    </row>
    <row r="39" spans="1:9" x14ac:dyDescent="0.25">
      <c r="A39" s="47" t="s">
        <v>17</v>
      </c>
      <c r="B39" s="48"/>
      <c r="C39" s="284">
        <v>0.01</v>
      </c>
      <c r="D39" s="285"/>
      <c r="E39" s="61"/>
      <c r="F39" s="1"/>
      <c r="G39" s="1"/>
      <c r="H39" s="1"/>
      <c r="I39" s="1"/>
    </row>
    <row r="40" spans="1:9" x14ac:dyDescent="0.25">
      <c r="A40" s="47" t="s">
        <v>18</v>
      </c>
      <c r="B40" s="48"/>
      <c r="C40" s="286" t="s">
        <v>64</v>
      </c>
      <c r="D40" s="287"/>
      <c r="E40" s="288"/>
      <c r="F40" s="1"/>
      <c r="G40" s="1"/>
      <c r="H40" s="1"/>
      <c r="I40" s="1"/>
    </row>
    <row r="41" spans="1:9" x14ac:dyDescent="0.25">
      <c r="A41" s="51" t="s">
        <v>19</v>
      </c>
      <c r="B41" s="46"/>
      <c r="C41" s="269"/>
      <c r="D41" s="270"/>
      <c r="E41" s="271"/>
      <c r="F41" s="1"/>
      <c r="G41" s="1"/>
      <c r="H41" s="1"/>
      <c r="I41" s="1"/>
    </row>
    <row r="42" spans="1:9" x14ac:dyDescent="0.25">
      <c r="A42" s="291" t="s">
        <v>85</v>
      </c>
      <c r="B42" s="292"/>
      <c r="C42" s="292"/>
      <c r="D42" s="292"/>
      <c r="E42" s="293"/>
      <c r="F42" s="1"/>
      <c r="G42" s="1"/>
      <c r="H42" s="1"/>
      <c r="I42" s="1"/>
    </row>
    <row r="43" spans="1:9" x14ac:dyDescent="0.25">
      <c r="A43" s="51" t="s">
        <v>14</v>
      </c>
      <c r="B43" s="46"/>
      <c r="C43" s="62"/>
      <c r="D43" s="63"/>
      <c r="E43" s="64"/>
      <c r="F43" s="1"/>
      <c r="G43" s="1"/>
      <c r="H43" s="1"/>
      <c r="I43" s="1"/>
    </row>
    <row r="44" spans="1:9" x14ac:dyDescent="0.25">
      <c r="A44" s="227" t="s">
        <v>15</v>
      </c>
      <c r="B44" s="228"/>
      <c r="C44" s="294" t="s">
        <v>86</v>
      </c>
      <c r="D44" s="295"/>
      <c r="E44" s="64"/>
      <c r="F44" s="1"/>
      <c r="G44" s="1"/>
      <c r="H44" s="1"/>
      <c r="I44" s="1"/>
    </row>
    <row r="45" spans="1:9" x14ac:dyDescent="0.25">
      <c r="A45" s="227" t="s">
        <v>16</v>
      </c>
      <c r="B45" s="228"/>
      <c r="C45" s="272" t="s">
        <v>119</v>
      </c>
      <c r="D45" s="273"/>
      <c r="E45" s="64"/>
      <c r="F45" s="1"/>
      <c r="G45" s="1"/>
      <c r="H45" s="1"/>
      <c r="I45" s="1"/>
    </row>
    <row r="46" spans="1:9" x14ac:dyDescent="0.25">
      <c r="A46" s="227" t="s">
        <v>17</v>
      </c>
      <c r="B46" s="228"/>
      <c r="C46" s="274">
        <v>0.01</v>
      </c>
      <c r="D46" s="275"/>
      <c r="E46" s="64"/>
      <c r="F46" s="1"/>
      <c r="G46" s="1"/>
      <c r="H46" s="1"/>
      <c r="I46" s="1"/>
    </row>
    <row r="47" spans="1:9" x14ac:dyDescent="0.25">
      <c r="A47" s="227" t="s">
        <v>18</v>
      </c>
      <c r="B47" s="228"/>
      <c r="C47" s="272" t="s">
        <v>78</v>
      </c>
      <c r="D47" s="273"/>
      <c r="E47" s="64"/>
      <c r="F47" s="1"/>
      <c r="G47" s="1"/>
      <c r="H47" s="1"/>
      <c r="I47" s="1"/>
    </row>
    <row r="48" spans="1:9" x14ac:dyDescent="0.25">
      <c r="A48" s="227" t="s">
        <v>19</v>
      </c>
      <c r="B48" s="228"/>
      <c r="C48" s="269"/>
      <c r="D48" s="270"/>
      <c r="E48" s="271"/>
      <c r="F48" s="1"/>
      <c r="G48" s="1"/>
      <c r="H48" s="1"/>
      <c r="I48" s="1"/>
    </row>
    <row r="49" spans="1:9" x14ac:dyDescent="0.25">
      <c r="A49" s="65" t="s">
        <v>123</v>
      </c>
      <c r="B49" s="66"/>
      <c r="C49" s="67"/>
      <c r="D49" s="67"/>
      <c r="E49" s="68"/>
      <c r="F49" s="1"/>
      <c r="G49" s="1"/>
      <c r="H49" s="1"/>
      <c r="I49" s="1"/>
    </row>
    <row r="50" spans="1:9" x14ac:dyDescent="0.25">
      <c r="A50" s="51" t="s">
        <v>14</v>
      </c>
      <c r="B50" s="46"/>
      <c r="C50" s="63"/>
      <c r="D50" s="63"/>
      <c r="E50" s="64"/>
      <c r="F50" s="1"/>
      <c r="G50" s="1"/>
      <c r="H50" s="1"/>
      <c r="I50" s="1"/>
    </row>
    <row r="51" spans="1:9" x14ac:dyDescent="0.25">
      <c r="A51" s="227" t="s">
        <v>15</v>
      </c>
      <c r="B51" s="228"/>
      <c r="C51" s="272" t="s">
        <v>124</v>
      </c>
      <c r="D51" s="273"/>
      <c r="E51" s="64"/>
      <c r="F51" s="1"/>
      <c r="G51" s="1"/>
      <c r="H51" s="1"/>
      <c r="I51" s="1"/>
    </row>
    <row r="52" spans="1:9" x14ac:dyDescent="0.25">
      <c r="A52" s="227" t="s">
        <v>16</v>
      </c>
      <c r="B52" s="228"/>
      <c r="C52" s="272" t="s">
        <v>125</v>
      </c>
      <c r="D52" s="273"/>
      <c r="E52" s="64"/>
      <c r="F52" s="1"/>
      <c r="G52" s="1"/>
      <c r="H52" s="1"/>
      <c r="I52" s="1"/>
    </row>
    <row r="53" spans="1:9" x14ac:dyDescent="0.25">
      <c r="A53" s="227" t="s">
        <v>17</v>
      </c>
      <c r="B53" s="228"/>
      <c r="C53" s="276">
        <v>8.9999999999999993E-3</v>
      </c>
      <c r="D53" s="277"/>
      <c r="E53" s="64"/>
      <c r="F53" s="1"/>
      <c r="G53" s="1"/>
      <c r="H53" s="1"/>
      <c r="I53" s="1"/>
    </row>
    <row r="54" spans="1:9" x14ac:dyDescent="0.25">
      <c r="A54" s="227" t="s">
        <v>18</v>
      </c>
      <c r="B54" s="228"/>
      <c r="C54" s="63"/>
      <c r="D54" s="63"/>
      <c r="E54" s="64"/>
      <c r="F54" s="1"/>
      <c r="G54" s="1"/>
      <c r="H54" s="1"/>
      <c r="I54" s="1"/>
    </row>
    <row r="55" spans="1:9" x14ac:dyDescent="0.25">
      <c r="A55" s="227" t="s">
        <v>19</v>
      </c>
      <c r="B55" s="228"/>
      <c r="C55" s="63"/>
      <c r="D55" s="63"/>
      <c r="E55" s="64"/>
      <c r="F55" s="1"/>
      <c r="G55" s="1"/>
      <c r="H55" s="1"/>
      <c r="I55" s="1"/>
    </row>
    <row r="56" spans="1:9" x14ac:dyDescent="0.25">
      <c r="A56" s="296" t="s">
        <v>122</v>
      </c>
      <c r="B56" s="297"/>
      <c r="C56" s="297"/>
      <c r="D56" s="297"/>
      <c r="E56" s="298"/>
      <c r="F56" s="1"/>
      <c r="G56" s="1"/>
      <c r="H56" s="1"/>
      <c r="I56" s="1"/>
    </row>
    <row r="57" spans="1:9" x14ac:dyDescent="0.25">
      <c r="A57" s="51" t="s">
        <v>14</v>
      </c>
      <c r="B57" s="52"/>
      <c r="C57" s="269"/>
      <c r="D57" s="270"/>
      <c r="E57" s="271"/>
      <c r="F57" s="1"/>
      <c r="G57" s="1"/>
      <c r="H57" s="1"/>
      <c r="I57" s="1"/>
    </row>
    <row r="58" spans="1:9" x14ac:dyDescent="0.25">
      <c r="A58" s="51" t="s">
        <v>15</v>
      </c>
      <c r="B58" s="52"/>
      <c r="C58" s="269" t="s">
        <v>120</v>
      </c>
      <c r="D58" s="270"/>
      <c r="E58" s="271"/>
      <c r="F58" s="1"/>
      <c r="G58" s="1"/>
      <c r="H58" s="1"/>
      <c r="I58" s="1"/>
    </row>
    <row r="59" spans="1:9" x14ac:dyDescent="0.25">
      <c r="A59" s="51" t="s">
        <v>16</v>
      </c>
      <c r="B59" s="52"/>
      <c r="C59" s="272" t="s">
        <v>121</v>
      </c>
      <c r="D59" s="273"/>
      <c r="E59" s="64"/>
      <c r="F59" s="1"/>
      <c r="G59" s="1"/>
      <c r="H59" s="1"/>
      <c r="I59" s="1"/>
    </row>
    <row r="60" spans="1:9" x14ac:dyDescent="0.25">
      <c r="A60" s="51" t="s">
        <v>17</v>
      </c>
      <c r="B60" s="52"/>
      <c r="C60" s="274">
        <v>0.8</v>
      </c>
      <c r="D60" s="275"/>
      <c r="E60" s="64"/>
      <c r="F60" s="1"/>
      <c r="G60" s="1"/>
      <c r="H60" s="1"/>
      <c r="I60" s="1"/>
    </row>
    <row r="61" spans="1:9" x14ac:dyDescent="0.25">
      <c r="A61" s="51" t="s">
        <v>18</v>
      </c>
      <c r="B61" s="52"/>
      <c r="C61" s="62"/>
      <c r="D61" s="63"/>
      <c r="E61" s="64"/>
      <c r="F61" s="1"/>
      <c r="G61" s="1"/>
      <c r="H61" s="1"/>
      <c r="I61" s="1"/>
    </row>
    <row r="62" spans="1:9" x14ac:dyDescent="0.25">
      <c r="A62" s="51" t="s">
        <v>19</v>
      </c>
      <c r="B62" s="52"/>
      <c r="C62" s="62"/>
      <c r="D62" s="63"/>
      <c r="E62" s="64"/>
      <c r="F62" s="1"/>
      <c r="G62" s="1"/>
      <c r="H62" s="1"/>
      <c r="I62" s="1"/>
    </row>
    <row r="63" spans="1:9" ht="36.75" customHeight="1" x14ac:dyDescent="0.25">
      <c r="A63" s="247" t="s">
        <v>57</v>
      </c>
      <c r="B63" s="247"/>
      <c r="C63" s="69">
        <f>SUM(C64)</f>
        <v>15000</v>
      </c>
      <c r="D63" s="69">
        <f>SUM(D64)</f>
        <v>15000</v>
      </c>
      <c r="E63" s="70"/>
      <c r="F63" s="1"/>
      <c r="G63" s="1"/>
      <c r="H63" s="1"/>
      <c r="I63" s="1"/>
    </row>
    <row r="64" spans="1:9" ht="22.5" customHeight="1" x14ac:dyDescent="0.25">
      <c r="A64" s="242" t="s">
        <v>4</v>
      </c>
      <c r="B64" s="279"/>
      <c r="C64" s="71">
        <f>SUM(C65)</f>
        <v>15000</v>
      </c>
      <c r="D64" s="71">
        <f>SUM(D65)</f>
        <v>15000</v>
      </c>
      <c r="E64" s="289" t="s">
        <v>126</v>
      </c>
      <c r="F64" s="1"/>
      <c r="G64" s="1"/>
      <c r="H64" s="1"/>
      <c r="I64" s="1"/>
    </row>
    <row r="65" spans="1:9" ht="81" customHeight="1" x14ac:dyDescent="0.25">
      <c r="A65" s="244" t="s">
        <v>6</v>
      </c>
      <c r="B65" s="280"/>
      <c r="C65" s="11">
        <v>15000</v>
      </c>
      <c r="D65" s="11">
        <v>15000</v>
      </c>
      <c r="E65" s="290"/>
      <c r="F65" s="1"/>
      <c r="G65" s="1"/>
      <c r="H65" s="1"/>
      <c r="I65" s="1"/>
    </row>
    <row r="66" spans="1:9" ht="36.75" customHeight="1" x14ac:dyDescent="0.25">
      <c r="A66" s="240" t="s">
        <v>20</v>
      </c>
      <c r="B66" s="241"/>
      <c r="C66" s="8">
        <f>SUM(C67)</f>
        <v>1013050</v>
      </c>
      <c r="D66" s="92">
        <f>SUM(D67)</f>
        <v>273887.58999999997</v>
      </c>
      <c r="E66" s="28"/>
      <c r="F66" s="1"/>
      <c r="G66" s="1"/>
      <c r="H66" s="1"/>
      <c r="I66" s="1"/>
    </row>
    <row r="67" spans="1:9" ht="39" customHeight="1" x14ac:dyDescent="0.25">
      <c r="A67" s="242" t="s">
        <v>4</v>
      </c>
      <c r="B67" s="278"/>
      <c r="C67" s="71">
        <v>1013050</v>
      </c>
      <c r="D67" s="71">
        <f>SUM(D68+D69+D70+D77+D78)</f>
        <v>273887.58999999997</v>
      </c>
      <c r="E67" s="77" t="s">
        <v>131</v>
      </c>
      <c r="F67" s="1"/>
      <c r="G67" s="1"/>
      <c r="H67" s="1"/>
      <c r="I67" s="1"/>
    </row>
    <row r="68" spans="1:9" x14ac:dyDescent="0.25">
      <c r="A68" s="37" t="s">
        <v>5</v>
      </c>
      <c r="B68" s="73"/>
      <c r="C68" s="74">
        <v>83657.399999999994</v>
      </c>
      <c r="D68" s="20">
        <v>45205.22</v>
      </c>
      <c r="E68" s="75" t="s">
        <v>99</v>
      </c>
      <c r="F68" s="1"/>
      <c r="G68" s="1"/>
      <c r="H68" s="1"/>
      <c r="I68" s="1"/>
    </row>
    <row r="69" spans="1:9" x14ac:dyDescent="0.25">
      <c r="A69" s="76" t="s">
        <v>21</v>
      </c>
      <c r="B69" s="73"/>
      <c r="C69" s="74">
        <v>15042.6</v>
      </c>
      <c r="D69" s="20">
        <v>7542.78</v>
      </c>
      <c r="E69" s="75" t="s">
        <v>100</v>
      </c>
      <c r="F69" s="1"/>
      <c r="G69" s="1"/>
      <c r="H69" s="1"/>
      <c r="I69" s="1"/>
    </row>
    <row r="70" spans="1:9" x14ac:dyDescent="0.25">
      <c r="A70" s="78" t="s">
        <v>10</v>
      </c>
      <c r="B70" s="79" t="s">
        <v>22</v>
      </c>
      <c r="C70" s="19" t="s">
        <v>13</v>
      </c>
      <c r="D70" s="20">
        <f>SUM(D71:D76)</f>
        <v>152631.21</v>
      </c>
      <c r="E70" s="80" t="s">
        <v>26</v>
      </c>
      <c r="F70" s="1"/>
      <c r="G70" s="1"/>
      <c r="H70" s="1"/>
      <c r="I70" s="1"/>
    </row>
    <row r="71" spans="1:9" x14ac:dyDescent="0.25">
      <c r="A71" s="81"/>
      <c r="B71" s="82" t="s">
        <v>23</v>
      </c>
      <c r="C71" s="19" t="s">
        <v>13</v>
      </c>
      <c r="D71" s="83">
        <v>5085.3</v>
      </c>
      <c r="E71" s="35" t="s">
        <v>127</v>
      </c>
      <c r="F71" s="1"/>
      <c r="G71" s="1"/>
      <c r="H71" s="1"/>
      <c r="I71" s="1"/>
    </row>
    <row r="72" spans="1:9" x14ac:dyDescent="0.25">
      <c r="A72" s="81"/>
      <c r="B72" s="82" t="s">
        <v>11</v>
      </c>
      <c r="C72" s="19" t="s">
        <v>13</v>
      </c>
      <c r="D72" s="83">
        <v>12877.47</v>
      </c>
      <c r="E72" s="35" t="s">
        <v>128</v>
      </c>
      <c r="F72" s="1"/>
      <c r="G72" s="1"/>
      <c r="H72" s="1"/>
      <c r="I72" s="1"/>
    </row>
    <row r="73" spans="1:9" x14ac:dyDescent="0.25">
      <c r="A73" s="81"/>
      <c r="B73" s="82" t="s">
        <v>66</v>
      </c>
      <c r="C73" s="19" t="s">
        <v>13</v>
      </c>
      <c r="D73" s="83">
        <v>123291.67</v>
      </c>
      <c r="E73" s="35" t="s">
        <v>129</v>
      </c>
      <c r="F73" s="1"/>
      <c r="G73" s="1"/>
      <c r="H73" s="1"/>
      <c r="I73" s="1"/>
    </row>
    <row r="74" spans="1:9" x14ac:dyDescent="0.25">
      <c r="A74" s="81"/>
      <c r="B74" s="82" t="s">
        <v>24</v>
      </c>
      <c r="C74" s="19" t="s">
        <v>13</v>
      </c>
      <c r="D74" s="83">
        <v>1807.83</v>
      </c>
      <c r="E74" s="35" t="s">
        <v>133</v>
      </c>
      <c r="F74" s="1"/>
      <c r="G74" s="1"/>
      <c r="H74" s="1"/>
      <c r="I74" s="1"/>
    </row>
    <row r="75" spans="1:9" x14ac:dyDescent="0.25">
      <c r="A75" s="81"/>
      <c r="B75" s="84" t="s">
        <v>25</v>
      </c>
      <c r="C75" s="19" t="s">
        <v>13</v>
      </c>
      <c r="D75" s="83">
        <v>5252.37</v>
      </c>
      <c r="E75" s="35" t="s">
        <v>134</v>
      </c>
      <c r="F75" s="1"/>
      <c r="G75" s="1"/>
      <c r="H75" s="1"/>
      <c r="I75" s="1"/>
    </row>
    <row r="76" spans="1:9" x14ac:dyDescent="0.25">
      <c r="A76" s="85"/>
      <c r="B76" s="82" t="s">
        <v>59</v>
      </c>
      <c r="C76" s="19" t="s">
        <v>13</v>
      </c>
      <c r="D76" s="83">
        <v>4316.57</v>
      </c>
      <c r="E76" s="35" t="s">
        <v>132</v>
      </c>
      <c r="F76" s="1"/>
      <c r="G76" s="1"/>
      <c r="H76" s="1"/>
      <c r="I76" s="1"/>
    </row>
    <row r="77" spans="1:9" ht="16.5" customHeight="1" x14ac:dyDescent="0.25">
      <c r="A77" s="86" t="s">
        <v>9</v>
      </c>
      <c r="B77" s="87"/>
      <c r="C77" s="19" t="s">
        <v>13</v>
      </c>
      <c r="D77" s="11">
        <v>1470.33</v>
      </c>
      <c r="E77" s="77" t="s">
        <v>130</v>
      </c>
      <c r="F77" s="1"/>
      <c r="G77" s="1"/>
      <c r="H77" s="1"/>
      <c r="I77" s="1"/>
    </row>
    <row r="78" spans="1:9" ht="59.25" customHeight="1" x14ac:dyDescent="0.25">
      <c r="A78" s="244" t="s">
        <v>6</v>
      </c>
      <c r="B78" s="243"/>
      <c r="C78" s="22" t="s">
        <v>13</v>
      </c>
      <c r="D78" s="11">
        <v>67038.05</v>
      </c>
      <c r="E78" s="41" t="s">
        <v>87</v>
      </c>
      <c r="F78" s="1"/>
      <c r="G78" s="1"/>
      <c r="H78" s="1"/>
      <c r="I78" s="1"/>
    </row>
    <row r="79" spans="1:9" x14ac:dyDescent="0.25">
      <c r="A79" s="386" t="s">
        <v>27</v>
      </c>
      <c r="B79" s="387"/>
      <c r="C79" s="387"/>
      <c r="D79" s="387"/>
      <c r="E79" s="388"/>
      <c r="F79" s="1"/>
      <c r="G79" s="1"/>
      <c r="H79" s="1"/>
      <c r="I79" s="1"/>
    </row>
    <row r="80" spans="1:9" ht="18.75" customHeight="1" x14ac:dyDescent="0.25">
      <c r="A80" s="389" t="s">
        <v>28</v>
      </c>
      <c r="B80" s="390"/>
      <c r="C80" s="88" t="s">
        <v>29</v>
      </c>
      <c r="D80" s="88" t="s">
        <v>30</v>
      </c>
      <c r="E80" s="89" t="s">
        <v>3</v>
      </c>
      <c r="F80" s="1"/>
      <c r="G80" s="1"/>
      <c r="H80" s="1"/>
      <c r="I80" s="1"/>
    </row>
    <row r="81" spans="1:9" ht="21.75" customHeight="1" x14ac:dyDescent="0.25">
      <c r="A81" s="47" t="s">
        <v>60</v>
      </c>
      <c r="B81" s="90"/>
      <c r="C81" s="91">
        <v>5.4</v>
      </c>
      <c r="D81" s="91">
        <v>5.4</v>
      </c>
      <c r="E81" s="35"/>
      <c r="F81" s="1"/>
      <c r="G81" s="1"/>
      <c r="H81" s="1"/>
      <c r="I81" s="1"/>
    </row>
    <row r="82" spans="1:9" ht="39" customHeight="1" x14ac:dyDescent="0.25">
      <c r="A82" s="384" t="s">
        <v>75</v>
      </c>
      <c r="B82" s="384"/>
      <c r="C82" s="8">
        <f>SUM(C83)</f>
        <v>401262.5</v>
      </c>
      <c r="D82" s="8">
        <f>SUM(D83)</f>
        <v>69500</v>
      </c>
      <c r="E82" s="96"/>
      <c r="F82" s="1"/>
      <c r="G82" s="1"/>
      <c r="H82" s="1"/>
      <c r="I82" s="1"/>
    </row>
    <row r="83" spans="1:9" x14ac:dyDescent="0.25">
      <c r="A83" s="261" t="s">
        <v>4</v>
      </c>
      <c r="B83" s="321"/>
      <c r="C83" s="10">
        <f>SUM(C84:C85)</f>
        <v>401262.5</v>
      </c>
      <c r="D83" s="10">
        <f>SUM(D84:D85)</f>
        <v>69500</v>
      </c>
      <c r="E83" s="385" t="s">
        <v>101</v>
      </c>
      <c r="F83" s="1"/>
      <c r="G83" s="1"/>
      <c r="H83" s="1"/>
      <c r="I83" s="1"/>
    </row>
    <row r="84" spans="1:9" ht="22.5" customHeight="1" x14ac:dyDescent="0.25">
      <c r="A84" s="244" t="s">
        <v>76</v>
      </c>
      <c r="B84" s="280"/>
      <c r="C84" s="11">
        <v>60000</v>
      </c>
      <c r="D84" s="11">
        <v>32000</v>
      </c>
      <c r="E84" s="385"/>
      <c r="F84" s="1"/>
      <c r="G84" s="1"/>
      <c r="H84" s="1"/>
      <c r="I84" s="1"/>
    </row>
    <row r="85" spans="1:9" ht="35.25" customHeight="1" x14ac:dyDescent="0.25">
      <c r="A85" s="36" t="s">
        <v>74</v>
      </c>
      <c r="B85" s="38"/>
      <c r="C85" s="11">
        <v>341262.5</v>
      </c>
      <c r="D85" s="11">
        <v>37500</v>
      </c>
      <c r="E85" s="95" t="s">
        <v>135</v>
      </c>
      <c r="F85" s="1"/>
      <c r="G85" s="1"/>
      <c r="H85" s="1"/>
      <c r="I85" s="1"/>
    </row>
    <row r="86" spans="1:9" ht="16.5" customHeight="1" x14ac:dyDescent="0.25">
      <c r="A86" s="395" t="s">
        <v>27</v>
      </c>
      <c r="B86" s="396"/>
      <c r="C86" s="396"/>
      <c r="D86" s="396"/>
      <c r="E86" s="397"/>
      <c r="F86" s="1"/>
      <c r="G86" s="1"/>
      <c r="H86" s="1"/>
      <c r="I86" s="1"/>
    </row>
    <row r="87" spans="1:9" ht="12.75" customHeight="1" x14ac:dyDescent="0.25">
      <c r="A87" s="398" t="s">
        <v>28</v>
      </c>
      <c r="B87" s="399"/>
      <c r="C87" s="93" t="s">
        <v>29</v>
      </c>
      <c r="D87" s="93" t="s">
        <v>30</v>
      </c>
      <c r="E87" s="94" t="s">
        <v>3</v>
      </c>
      <c r="F87" s="1"/>
      <c r="G87" s="1"/>
      <c r="H87" s="1"/>
      <c r="I87" s="1"/>
    </row>
    <row r="88" spans="1:9" ht="17.25" customHeight="1" x14ac:dyDescent="0.25">
      <c r="A88" s="36" t="s">
        <v>60</v>
      </c>
      <c r="B88" s="38"/>
      <c r="C88" s="22">
        <v>16.45</v>
      </c>
      <c r="D88" s="22">
        <v>15.45</v>
      </c>
      <c r="E88" s="95"/>
      <c r="F88" s="1"/>
      <c r="G88" s="1"/>
      <c r="H88" s="1"/>
      <c r="I88" s="1"/>
    </row>
    <row r="89" spans="1:9" ht="26.25" customHeight="1" x14ac:dyDescent="0.25">
      <c r="A89" s="240" t="s">
        <v>31</v>
      </c>
      <c r="B89" s="241"/>
      <c r="C89" s="8">
        <f>SUM(C90)</f>
        <v>44000</v>
      </c>
      <c r="D89" s="8">
        <f>SUM(D90)</f>
        <v>23587</v>
      </c>
      <c r="E89" s="70"/>
      <c r="F89" s="1"/>
      <c r="G89" s="1"/>
      <c r="H89" s="1"/>
      <c r="I89" s="1"/>
    </row>
    <row r="90" spans="1:9" x14ac:dyDescent="0.25">
      <c r="A90" s="232" t="s">
        <v>4</v>
      </c>
      <c r="B90" s="233"/>
      <c r="C90" s="10">
        <f>SUM(C91:C92)</f>
        <v>44000</v>
      </c>
      <c r="D90" s="10">
        <f>SUM(D91:D92)</f>
        <v>23587</v>
      </c>
      <c r="E90" s="315" t="s">
        <v>67</v>
      </c>
      <c r="F90" s="1"/>
      <c r="G90" s="1"/>
      <c r="H90" s="1"/>
      <c r="I90" s="1"/>
    </row>
    <row r="91" spans="1:9" x14ac:dyDescent="0.25">
      <c r="A91" s="37" t="s">
        <v>5</v>
      </c>
      <c r="B91" s="73"/>
      <c r="C91" s="74">
        <v>36777</v>
      </c>
      <c r="D91" s="20">
        <v>20179.39</v>
      </c>
      <c r="E91" s="316"/>
      <c r="F91" s="1"/>
      <c r="G91" s="1"/>
      <c r="H91" s="1"/>
      <c r="I91" s="1"/>
    </row>
    <row r="92" spans="1:9" x14ac:dyDescent="0.25">
      <c r="A92" s="37" t="s">
        <v>21</v>
      </c>
      <c r="B92" s="73"/>
      <c r="C92" s="74">
        <v>7223</v>
      </c>
      <c r="D92" s="20">
        <v>3407.61</v>
      </c>
      <c r="E92" s="317"/>
      <c r="F92" s="1"/>
      <c r="G92" s="1"/>
      <c r="H92" s="1"/>
      <c r="I92" s="1"/>
    </row>
    <row r="93" spans="1:9" x14ac:dyDescent="0.25">
      <c r="A93" s="312" t="s">
        <v>27</v>
      </c>
      <c r="B93" s="313"/>
      <c r="C93" s="313"/>
      <c r="D93" s="313"/>
      <c r="E93" s="314"/>
      <c r="F93" s="1"/>
      <c r="G93" s="1"/>
      <c r="H93" s="1"/>
      <c r="I93" s="1"/>
    </row>
    <row r="94" spans="1:9" x14ac:dyDescent="0.25">
      <c r="A94" s="310" t="s">
        <v>28</v>
      </c>
      <c r="B94" s="311"/>
      <c r="C94" s="98" t="s">
        <v>29</v>
      </c>
      <c r="D94" s="98" t="s">
        <v>30</v>
      </c>
      <c r="E94" s="99" t="s">
        <v>3</v>
      </c>
      <c r="F94" s="1"/>
      <c r="G94" s="1"/>
      <c r="H94" s="1"/>
      <c r="I94" s="1"/>
    </row>
    <row r="95" spans="1:9" x14ac:dyDescent="0.25">
      <c r="A95" s="47" t="s">
        <v>60</v>
      </c>
      <c r="B95" s="90"/>
      <c r="C95" s="100">
        <v>2.95</v>
      </c>
      <c r="D95" s="100">
        <v>2.95</v>
      </c>
      <c r="E95" s="35"/>
      <c r="F95" s="1"/>
      <c r="G95" s="1"/>
      <c r="H95" s="1"/>
      <c r="I95" s="1"/>
    </row>
    <row r="96" spans="1:9" ht="27" customHeight="1" x14ac:dyDescent="0.25">
      <c r="A96" s="240" t="s">
        <v>32</v>
      </c>
      <c r="B96" s="241"/>
      <c r="C96" s="8">
        <f>SUM(C98+C99)</f>
        <v>449500</v>
      </c>
      <c r="D96" s="8">
        <f>SUM(D98+D99)</f>
        <v>218345.5</v>
      </c>
      <c r="E96" s="70"/>
      <c r="F96" s="1"/>
      <c r="G96" s="1"/>
      <c r="H96" s="1"/>
      <c r="I96" s="1"/>
    </row>
    <row r="97" spans="1:9" x14ac:dyDescent="0.25">
      <c r="A97" s="232" t="s">
        <v>4</v>
      </c>
      <c r="B97" s="233"/>
      <c r="C97" s="10">
        <f>SUM(C98:C99)</f>
        <v>449500</v>
      </c>
      <c r="D97" s="10">
        <f>SUM(D98:D99)</f>
        <v>218345.5</v>
      </c>
      <c r="E97" s="21"/>
      <c r="F97" s="1"/>
      <c r="G97" s="1"/>
      <c r="H97" s="1"/>
      <c r="I97" s="1"/>
    </row>
    <row r="98" spans="1:9" x14ac:dyDescent="0.25">
      <c r="A98" s="21" t="s">
        <v>33</v>
      </c>
      <c r="B98" s="21"/>
      <c r="C98" s="20">
        <v>405000</v>
      </c>
      <c r="D98" s="20">
        <v>197568.06</v>
      </c>
      <c r="E98" s="75" t="s">
        <v>68</v>
      </c>
      <c r="F98" s="1"/>
      <c r="G98" s="1"/>
      <c r="H98" s="1"/>
      <c r="I98" s="1"/>
    </row>
    <row r="99" spans="1:9" ht="59.25" customHeight="1" x14ac:dyDescent="0.25">
      <c r="A99" s="36" t="s">
        <v>6</v>
      </c>
      <c r="B99" s="73"/>
      <c r="C99" s="101">
        <v>44500</v>
      </c>
      <c r="D99" s="11">
        <v>20777.439999999999</v>
      </c>
      <c r="E99" s="41" t="s">
        <v>79</v>
      </c>
      <c r="F99" s="1"/>
      <c r="G99" s="1"/>
      <c r="H99" s="1"/>
      <c r="I99" s="1"/>
    </row>
    <row r="100" spans="1:9" ht="27" customHeight="1" x14ac:dyDescent="0.25">
      <c r="A100" s="240" t="s">
        <v>34</v>
      </c>
      <c r="B100" s="241"/>
      <c r="C100" s="8">
        <f>SUM(C101+C114)</f>
        <v>10297451.139999999</v>
      </c>
      <c r="D100" s="8">
        <f>SUM(D101+D114)</f>
        <v>4720012.41</v>
      </c>
      <c r="E100" s="28"/>
      <c r="F100" s="1"/>
      <c r="G100" s="1"/>
      <c r="H100" s="1"/>
      <c r="I100" s="1"/>
    </row>
    <row r="101" spans="1:9" x14ac:dyDescent="0.25">
      <c r="A101" s="232" t="s">
        <v>4</v>
      </c>
      <c r="B101" s="233"/>
      <c r="C101" s="111">
        <f>442120.53+106200+8458461.34+19195.2+2400+117956.77+851017.3</f>
        <v>9997351.1399999987</v>
      </c>
      <c r="D101" s="111">
        <f>4022889.73+10347.2-133.5+233568.61+65369.76+386470.61+1500</f>
        <v>4720012.41</v>
      </c>
      <c r="E101" s="27"/>
      <c r="F101" s="1"/>
      <c r="G101" s="107"/>
      <c r="H101" s="1"/>
      <c r="I101" s="1"/>
    </row>
    <row r="102" spans="1:9" x14ac:dyDescent="0.25">
      <c r="A102" s="21" t="s">
        <v>33</v>
      </c>
      <c r="B102" s="21"/>
      <c r="C102" s="20">
        <v>15800</v>
      </c>
      <c r="D102" s="20">
        <v>6391.88</v>
      </c>
      <c r="E102" s="75" t="s">
        <v>69</v>
      </c>
      <c r="F102" s="1"/>
      <c r="G102" s="1"/>
      <c r="H102" s="1"/>
      <c r="I102" s="1"/>
    </row>
    <row r="103" spans="1:9" ht="23.25" x14ac:dyDescent="0.25">
      <c r="A103" s="37" t="s">
        <v>5</v>
      </c>
      <c r="B103" s="73"/>
      <c r="C103" s="74">
        <f>6317665.12+3195.2</f>
        <v>6320860.3200000003</v>
      </c>
      <c r="D103" s="20">
        <f>2989644.17+3195.2</f>
        <v>2992839.37</v>
      </c>
      <c r="E103" s="77" t="s">
        <v>136</v>
      </c>
      <c r="F103" s="1"/>
      <c r="G103" s="1"/>
      <c r="H103" s="1"/>
      <c r="I103" s="1"/>
    </row>
    <row r="104" spans="1:9" x14ac:dyDescent="0.25">
      <c r="A104" s="37" t="s">
        <v>21</v>
      </c>
      <c r="B104" s="73"/>
      <c r="C104" s="74">
        <v>1067081.6299999999</v>
      </c>
      <c r="D104" s="20">
        <v>557208.11</v>
      </c>
      <c r="E104" s="75" t="s">
        <v>70</v>
      </c>
      <c r="F104" s="1"/>
      <c r="G104" s="1"/>
      <c r="H104" s="1"/>
      <c r="I104" s="1"/>
    </row>
    <row r="105" spans="1:9" x14ac:dyDescent="0.25">
      <c r="A105" s="78" t="s">
        <v>10</v>
      </c>
      <c r="B105" s="79" t="s">
        <v>22</v>
      </c>
      <c r="C105" s="19" t="s">
        <v>13</v>
      </c>
      <c r="D105" s="17">
        <f>SUM(D106:D111)</f>
        <v>117144.98</v>
      </c>
      <c r="E105" s="80" t="s">
        <v>26</v>
      </c>
      <c r="F105" s="1"/>
      <c r="G105" s="1"/>
      <c r="H105" s="1"/>
      <c r="I105" s="1"/>
    </row>
    <row r="106" spans="1:9" x14ac:dyDescent="0.25">
      <c r="A106" s="81"/>
      <c r="B106" s="82" t="s">
        <v>23</v>
      </c>
      <c r="C106" s="19" t="s">
        <v>13</v>
      </c>
      <c r="D106" s="83">
        <v>55830.86</v>
      </c>
      <c r="E106" s="35" t="s">
        <v>137</v>
      </c>
      <c r="F106" s="1"/>
      <c r="G106" s="107"/>
      <c r="H106" s="1"/>
      <c r="I106" s="1"/>
    </row>
    <row r="107" spans="1:9" x14ac:dyDescent="0.25">
      <c r="A107" s="81"/>
      <c r="B107" s="82" t="s">
        <v>11</v>
      </c>
      <c r="C107" s="19" t="s">
        <v>13</v>
      </c>
      <c r="D107" s="83">
        <v>47959.82</v>
      </c>
      <c r="E107" s="35" t="s">
        <v>138</v>
      </c>
      <c r="F107" s="1"/>
      <c r="G107" s="1"/>
      <c r="H107" s="1"/>
      <c r="I107" s="1"/>
    </row>
    <row r="108" spans="1:9" x14ac:dyDescent="0.25">
      <c r="A108" s="81"/>
      <c r="B108" s="82" t="s">
        <v>66</v>
      </c>
      <c r="C108" s="19" t="s">
        <v>13</v>
      </c>
      <c r="D108" s="83">
        <v>4432.99</v>
      </c>
      <c r="E108" s="102" t="s">
        <v>141</v>
      </c>
      <c r="F108" s="1"/>
      <c r="G108" s="1"/>
      <c r="H108" s="1"/>
      <c r="I108" s="1"/>
    </row>
    <row r="109" spans="1:9" x14ac:dyDescent="0.25">
      <c r="A109" s="81"/>
      <c r="B109" s="82" t="s">
        <v>24</v>
      </c>
      <c r="C109" s="19" t="s">
        <v>13</v>
      </c>
      <c r="D109" s="83">
        <v>2233.0700000000002</v>
      </c>
      <c r="E109" s="103" t="s">
        <v>139</v>
      </c>
      <c r="F109" s="1"/>
      <c r="G109" s="1"/>
      <c r="H109" s="1"/>
      <c r="I109" s="1"/>
    </row>
    <row r="110" spans="1:9" x14ac:dyDescent="0.25">
      <c r="A110" s="81"/>
      <c r="B110" s="82" t="s">
        <v>25</v>
      </c>
      <c r="C110" s="19" t="s">
        <v>13</v>
      </c>
      <c r="D110" s="83">
        <v>3122.43</v>
      </c>
      <c r="E110" s="35" t="s">
        <v>139</v>
      </c>
      <c r="F110" s="1"/>
      <c r="G110" s="1"/>
      <c r="H110" s="1"/>
      <c r="I110" s="1"/>
    </row>
    <row r="111" spans="1:9" x14ac:dyDescent="0.25">
      <c r="A111" s="104"/>
      <c r="B111" s="82" t="s">
        <v>59</v>
      </c>
      <c r="C111" s="19" t="s">
        <v>13</v>
      </c>
      <c r="D111" s="83">
        <v>3565.81</v>
      </c>
      <c r="E111" s="35" t="s">
        <v>140</v>
      </c>
      <c r="F111" s="1"/>
      <c r="G111" s="1"/>
      <c r="H111" s="1"/>
      <c r="I111" s="1"/>
    </row>
    <row r="112" spans="1:9" ht="62.25" customHeight="1" x14ac:dyDescent="0.25">
      <c r="A112" s="105" t="s">
        <v>9</v>
      </c>
      <c r="B112" s="73"/>
      <c r="C112" s="22" t="s">
        <v>13</v>
      </c>
      <c r="D112" s="11">
        <f>23716.08+4273.02+3870.45+1500</f>
        <v>33359.550000000003</v>
      </c>
      <c r="E112" s="106" t="s">
        <v>143</v>
      </c>
      <c r="F112" s="1"/>
      <c r="G112" s="1"/>
      <c r="H112" s="1"/>
      <c r="I112" s="1"/>
    </row>
    <row r="113" spans="1:9" ht="215.25" customHeight="1" x14ac:dyDescent="0.25">
      <c r="A113" s="306" t="s">
        <v>6</v>
      </c>
      <c r="B113" s="306"/>
      <c r="C113" s="22" t="s">
        <v>13</v>
      </c>
      <c r="D113" s="11">
        <f>92707.55-133.5+61096.74+386470.61+7152+465775.17</f>
        <v>1013068.5700000001</v>
      </c>
      <c r="E113" s="108" t="s">
        <v>144</v>
      </c>
      <c r="F113" s="1"/>
      <c r="G113" s="1"/>
      <c r="H113" s="1"/>
      <c r="I113" s="1"/>
    </row>
    <row r="114" spans="1:9" ht="39" customHeight="1" x14ac:dyDescent="0.25">
      <c r="A114" s="39" t="s">
        <v>12</v>
      </c>
      <c r="B114" s="40"/>
      <c r="C114" s="24">
        <f>198800+101300</f>
        <v>300100</v>
      </c>
      <c r="D114" s="24">
        <v>0</v>
      </c>
      <c r="E114" s="106" t="s">
        <v>142</v>
      </c>
      <c r="F114" s="1"/>
      <c r="G114" s="1"/>
      <c r="H114" s="1"/>
      <c r="I114" s="1"/>
    </row>
    <row r="115" spans="1:9" x14ac:dyDescent="0.25">
      <c r="A115" s="307" t="s">
        <v>27</v>
      </c>
      <c r="B115" s="308"/>
      <c r="C115" s="308"/>
      <c r="D115" s="308"/>
      <c r="E115" s="309"/>
      <c r="F115" s="1"/>
      <c r="G115" s="1"/>
      <c r="H115" s="1"/>
      <c r="I115" s="1"/>
    </row>
    <row r="116" spans="1:9" x14ac:dyDescent="0.25">
      <c r="A116" s="310" t="s">
        <v>28</v>
      </c>
      <c r="B116" s="311"/>
      <c r="C116" s="98" t="s">
        <v>29</v>
      </c>
      <c r="D116" s="98" t="s">
        <v>30</v>
      </c>
      <c r="E116" s="99" t="s">
        <v>3</v>
      </c>
      <c r="F116" s="1"/>
      <c r="G116" s="1"/>
      <c r="H116" s="1"/>
      <c r="I116" s="1"/>
    </row>
    <row r="117" spans="1:9" x14ac:dyDescent="0.25">
      <c r="A117" s="47" t="s">
        <v>60</v>
      </c>
      <c r="B117" s="90"/>
      <c r="C117" s="100">
        <v>94.27</v>
      </c>
      <c r="D117" s="100">
        <v>94.27</v>
      </c>
      <c r="E117" s="35"/>
      <c r="F117" s="1"/>
      <c r="G117" s="1"/>
      <c r="H117" s="1"/>
      <c r="I117" s="1"/>
    </row>
    <row r="118" spans="1:9" x14ac:dyDescent="0.25">
      <c r="A118" s="47" t="s">
        <v>35</v>
      </c>
      <c r="B118" s="90"/>
      <c r="C118" s="109">
        <v>1</v>
      </c>
      <c r="D118" s="109">
        <v>1</v>
      </c>
      <c r="E118" s="35"/>
      <c r="F118" s="1"/>
      <c r="G118" s="1"/>
      <c r="H118" s="1"/>
      <c r="I118" s="1"/>
    </row>
    <row r="119" spans="1:9" ht="24" customHeight="1" x14ac:dyDescent="0.25">
      <c r="A119" s="240" t="s">
        <v>36</v>
      </c>
      <c r="B119" s="241"/>
      <c r="C119" s="8">
        <f>SUM(C120)</f>
        <v>27000</v>
      </c>
      <c r="D119" s="8">
        <f>SUM(D120)</f>
        <v>25587.35</v>
      </c>
      <c r="E119" s="110"/>
      <c r="F119" s="1"/>
      <c r="G119" s="1"/>
      <c r="H119" s="1"/>
      <c r="I119" s="1"/>
    </row>
    <row r="120" spans="1:9" x14ac:dyDescent="0.25">
      <c r="A120" s="232" t="s">
        <v>4</v>
      </c>
      <c r="B120" s="233"/>
      <c r="C120" s="111">
        <f>SUM(C121:C123)</f>
        <v>27000</v>
      </c>
      <c r="D120" s="112">
        <f>SUM(D121:D123)</f>
        <v>25587.35</v>
      </c>
      <c r="E120" s="113" t="s">
        <v>145</v>
      </c>
      <c r="F120" s="1"/>
      <c r="G120" s="1"/>
      <c r="H120" s="1"/>
      <c r="I120" s="1"/>
    </row>
    <row r="121" spans="1:9" x14ac:dyDescent="0.25">
      <c r="A121" s="37" t="s">
        <v>5</v>
      </c>
      <c r="B121" s="73"/>
      <c r="C121" s="74">
        <v>14060</v>
      </c>
      <c r="D121" s="114">
        <v>14060</v>
      </c>
      <c r="E121" s="230" t="s">
        <v>93</v>
      </c>
      <c r="F121" s="1"/>
      <c r="G121" s="1"/>
      <c r="H121" s="1"/>
      <c r="I121" s="1"/>
    </row>
    <row r="122" spans="1:9" x14ac:dyDescent="0.25">
      <c r="A122" s="76" t="s">
        <v>21</v>
      </c>
      <c r="B122" s="73"/>
      <c r="C122" s="74">
        <v>1080.4000000000001</v>
      </c>
      <c r="D122" s="114">
        <v>1080.4000000000001</v>
      </c>
      <c r="E122" s="230"/>
      <c r="F122" s="1"/>
      <c r="G122" s="1"/>
      <c r="H122" s="1"/>
      <c r="I122" s="1"/>
    </row>
    <row r="123" spans="1:9" ht="27" customHeight="1" x14ac:dyDescent="0.25">
      <c r="A123" s="36" t="s">
        <v>6</v>
      </c>
      <c r="B123" s="73"/>
      <c r="C123" s="101">
        <v>11859.6</v>
      </c>
      <c r="D123" s="115">
        <v>10446.950000000001</v>
      </c>
      <c r="E123" s="231"/>
      <c r="F123" s="1"/>
      <c r="G123" s="1"/>
      <c r="H123" s="1"/>
      <c r="I123" s="1"/>
    </row>
    <row r="124" spans="1:9" ht="35.25" customHeight="1" x14ac:dyDescent="0.25">
      <c r="A124" s="240" t="s">
        <v>62</v>
      </c>
      <c r="B124" s="241"/>
      <c r="C124" s="8">
        <f>SUM(C125)</f>
        <v>88700</v>
      </c>
      <c r="D124" s="8">
        <f>SUM(D125)</f>
        <v>13706.8</v>
      </c>
      <c r="E124" s="70"/>
      <c r="F124" s="1"/>
      <c r="G124" s="1"/>
      <c r="H124" s="1"/>
      <c r="I124" s="1"/>
    </row>
    <row r="125" spans="1:9" ht="21.75" customHeight="1" x14ac:dyDescent="0.25">
      <c r="A125" s="232" t="s">
        <v>4</v>
      </c>
      <c r="B125" s="233"/>
      <c r="C125" s="111">
        <f>80700+8000</f>
        <v>88700</v>
      </c>
      <c r="D125" s="111">
        <f>SUM(D126:D127)</f>
        <v>13706.8</v>
      </c>
      <c r="E125" s="116"/>
      <c r="F125" s="1"/>
      <c r="G125" s="1"/>
      <c r="H125" s="1"/>
      <c r="I125" s="1"/>
    </row>
    <row r="126" spans="1:9" ht="26.25" customHeight="1" x14ac:dyDescent="0.25">
      <c r="A126" s="37" t="s">
        <v>5</v>
      </c>
      <c r="B126" s="73"/>
      <c r="C126" s="74">
        <v>94</v>
      </c>
      <c r="D126" s="20">
        <v>94</v>
      </c>
      <c r="E126" s="116" t="s">
        <v>146</v>
      </c>
      <c r="F126" s="1"/>
      <c r="G126" s="1"/>
      <c r="H126" s="1"/>
      <c r="I126" s="1"/>
    </row>
    <row r="127" spans="1:9" ht="193.5" customHeight="1" x14ac:dyDescent="0.25">
      <c r="A127" s="36" t="s">
        <v>6</v>
      </c>
      <c r="B127" s="73"/>
      <c r="C127" s="11">
        <f>80606+8000</f>
        <v>88606</v>
      </c>
      <c r="D127" s="11">
        <f>12777.8+835</f>
        <v>13612.8</v>
      </c>
      <c r="E127" s="97" t="s">
        <v>147</v>
      </c>
      <c r="F127" s="1"/>
      <c r="G127" s="1"/>
      <c r="H127" s="1"/>
      <c r="I127" s="1"/>
    </row>
    <row r="128" spans="1:9" ht="45.75" customHeight="1" x14ac:dyDescent="0.25">
      <c r="A128" s="245" t="s">
        <v>89</v>
      </c>
      <c r="B128" s="246"/>
      <c r="C128" s="119">
        <v>15000</v>
      </c>
      <c r="D128" s="8">
        <f>SUM(D129)</f>
        <v>0</v>
      </c>
      <c r="E128" s="131"/>
      <c r="F128" s="1"/>
      <c r="G128" s="1"/>
      <c r="H128" s="1"/>
      <c r="I128" s="1"/>
    </row>
    <row r="129" spans="1:9" ht="20.25" customHeight="1" x14ac:dyDescent="0.25">
      <c r="A129" s="242" t="s">
        <v>73</v>
      </c>
      <c r="B129" s="278"/>
      <c r="C129" s="101">
        <v>5000</v>
      </c>
      <c r="D129" s="11">
        <f>SUM(D130)</f>
        <v>0</v>
      </c>
      <c r="E129" s="229" t="s">
        <v>153</v>
      </c>
      <c r="F129" s="1"/>
      <c r="G129" s="1"/>
      <c r="H129" s="1"/>
      <c r="I129" s="1"/>
    </row>
    <row r="130" spans="1:9" ht="21.75" customHeight="1" x14ac:dyDescent="0.25">
      <c r="A130" s="244" t="s">
        <v>74</v>
      </c>
      <c r="B130" s="243"/>
      <c r="C130" s="101">
        <v>5000</v>
      </c>
      <c r="D130" s="11">
        <v>0</v>
      </c>
      <c r="E130" s="231"/>
      <c r="F130" s="1"/>
      <c r="G130" s="1"/>
      <c r="H130" s="1"/>
      <c r="I130" s="1"/>
    </row>
    <row r="131" spans="1:9" ht="21.75" customHeight="1" x14ac:dyDescent="0.25">
      <c r="A131" s="58" t="s">
        <v>12</v>
      </c>
      <c r="B131" s="60"/>
      <c r="C131" s="101">
        <v>10000</v>
      </c>
      <c r="D131" s="11"/>
      <c r="E131" s="57" t="s">
        <v>154</v>
      </c>
      <c r="F131" s="1"/>
      <c r="G131" s="1"/>
      <c r="H131" s="1"/>
      <c r="I131" s="1"/>
    </row>
    <row r="132" spans="1:9" ht="39" customHeight="1" x14ac:dyDescent="0.25">
      <c r="A132" s="354" t="s">
        <v>90</v>
      </c>
      <c r="B132" s="355"/>
      <c r="C132" s="120">
        <f>SUM(C133)</f>
        <v>85000</v>
      </c>
      <c r="D132" s="121"/>
      <c r="E132" s="122"/>
      <c r="F132" s="1"/>
      <c r="G132" s="1"/>
      <c r="H132" s="1"/>
      <c r="I132" s="1"/>
    </row>
    <row r="133" spans="1:9" ht="21.75" customHeight="1" x14ac:dyDescent="0.25">
      <c r="A133" s="242" t="s">
        <v>73</v>
      </c>
      <c r="B133" s="243"/>
      <c r="C133" s="101">
        <f>SUM(C134)</f>
        <v>85000</v>
      </c>
      <c r="D133" s="11"/>
      <c r="E133" s="229" t="s">
        <v>102</v>
      </c>
      <c r="F133" s="1"/>
      <c r="G133" s="1"/>
      <c r="H133" s="1"/>
      <c r="I133" s="1"/>
    </row>
    <row r="134" spans="1:9" ht="21.75" customHeight="1" x14ac:dyDescent="0.25">
      <c r="A134" s="244" t="s">
        <v>74</v>
      </c>
      <c r="B134" s="243"/>
      <c r="C134" s="101">
        <v>85000</v>
      </c>
      <c r="D134" s="11"/>
      <c r="E134" s="231"/>
      <c r="F134" s="1"/>
      <c r="G134" s="1"/>
      <c r="H134" s="1"/>
      <c r="I134" s="1"/>
    </row>
    <row r="135" spans="1:9" ht="36" customHeight="1" x14ac:dyDescent="0.25">
      <c r="A135" s="247" t="s">
        <v>37</v>
      </c>
      <c r="B135" s="247"/>
      <c r="C135" s="8">
        <f>SUM(C136+C138)</f>
        <v>37000</v>
      </c>
      <c r="D135" s="8">
        <f>SUM(D136)</f>
        <v>12998</v>
      </c>
      <c r="E135" s="70"/>
      <c r="F135" s="1"/>
      <c r="G135" s="1"/>
      <c r="H135" s="1"/>
      <c r="I135" s="1"/>
    </row>
    <row r="136" spans="1:9" x14ac:dyDescent="0.25">
      <c r="A136" s="232" t="s">
        <v>4</v>
      </c>
      <c r="B136" s="233"/>
      <c r="C136" s="111">
        <f>SUM(C137)</f>
        <v>31000</v>
      </c>
      <c r="D136" s="111">
        <f>SUM(D137)</f>
        <v>12998</v>
      </c>
      <c r="E136" s="248" t="s">
        <v>155</v>
      </c>
      <c r="F136" s="1"/>
      <c r="G136" s="1"/>
      <c r="H136" s="1"/>
      <c r="I136" s="1"/>
    </row>
    <row r="137" spans="1:9" ht="21.75" customHeight="1" x14ac:dyDescent="0.25">
      <c r="A137" s="56" t="s">
        <v>6</v>
      </c>
      <c r="B137" s="73"/>
      <c r="C137" s="101">
        <v>31000</v>
      </c>
      <c r="D137" s="11">
        <v>12998</v>
      </c>
      <c r="E137" s="249"/>
      <c r="F137" s="1"/>
      <c r="G137" s="1"/>
      <c r="H137" s="1"/>
      <c r="I137" s="1"/>
    </row>
    <row r="138" spans="1:9" ht="21.75" customHeight="1" x14ac:dyDescent="0.25">
      <c r="A138" s="58" t="s">
        <v>12</v>
      </c>
      <c r="B138" s="73"/>
      <c r="C138" s="101">
        <v>6000</v>
      </c>
      <c r="D138" s="11"/>
      <c r="E138" s="123" t="s">
        <v>148</v>
      </c>
      <c r="F138" s="1"/>
      <c r="G138" s="1"/>
      <c r="H138" s="1"/>
      <c r="I138" s="1"/>
    </row>
    <row r="139" spans="1:9" ht="35.25" customHeight="1" x14ac:dyDescent="0.25">
      <c r="A139" s="240" t="s">
        <v>38</v>
      </c>
      <c r="B139" s="241"/>
      <c r="C139" s="8">
        <f>SUM(C140)</f>
        <v>7500</v>
      </c>
      <c r="D139" s="8">
        <f>SUM(D140)</f>
        <v>5999.97</v>
      </c>
      <c r="E139" s="70"/>
      <c r="F139" s="1"/>
      <c r="G139" s="1"/>
      <c r="H139" s="1"/>
      <c r="I139" s="1"/>
    </row>
    <row r="140" spans="1:9" x14ac:dyDescent="0.25">
      <c r="A140" s="232" t="s">
        <v>4</v>
      </c>
      <c r="B140" s="233"/>
      <c r="C140" s="111">
        <f>SUM(C141)</f>
        <v>7500</v>
      </c>
      <c r="D140" s="111">
        <f>SUM(D141)</f>
        <v>5999.97</v>
      </c>
      <c r="E140" s="250" t="s">
        <v>149</v>
      </c>
      <c r="F140" s="1"/>
      <c r="G140" s="1"/>
      <c r="H140" s="1"/>
      <c r="I140" s="1"/>
    </row>
    <row r="141" spans="1:9" ht="36" customHeight="1" x14ac:dyDescent="0.25">
      <c r="A141" s="56" t="s">
        <v>6</v>
      </c>
      <c r="B141" s="73"/>
      <c r="C141" s="101">
        <v>7500</v>
      </c>
      <c r="D141" s="11">
        <v>5999.97</v>
      </c>
      <c r="E141" s="251"/>
      <c r="F141" s="1"/>
      <c r="G141" s="1"/>
      <c r="H141" s="1"/>
      <c r="I141" s="1"/>
    </row>
    <row r="142" spans="1:9" ht="23.25" customHeight="1" x14ac:dyDescent="0.25">
      <c r="A142" s="245" t="s">
        <v>81</v>
      </c>
      <c r="B142" s="246"/>
      <c r="C142" s="119">
        <f>SUM(C143)</f>
        <v>187812</v>
      </c>
      <c r="D142" s="8">
        <f>SUM(D143)</f>
        <v>85486.04</v>
      </c>
      <c r="E142" s="124"/>
      <c r="F142" s="1"/>
      <c r="G142" s="1"/>
      <c r="H142" s="1"/>
      <c r="I142" s="1"/>
    </row>
    <row r="143" spans="1:9" ht="23.25" customHeight="1" x14ac:dyDescent="0.25">
      <c r="A143" s="242" t="s">
        <v>4</v>
      </c>
      <c r="B143" s="278"/>
      <c r="C143" s="101">
        <f>SUM(C144)</f>
        <v>187812</v>
      </c>
      <c r="D143" s="11">
        <f>SUM(D144)</f>
        <v>85486.04</v>
      </c>
      <c r="E143" s="250" t="s">
        <v>91</v>
      </c>
      <c r="F143" s="1"/>
      <c r="G143" s="1"/>
      <c r="H143" s="1"/>
      <c r="I143" s="1"/>
    </row>
    <row r="144" spans="1:9" ht="23.25" customHeight="1" x14ac:dyDescent="0.25">
      <c r="A144" s="244" t="s">
        <v>74</v>
      </c>
      <c r="B144" s="243"/>
      <c r="C144" s="101">
        <v>187812</v>
      </c>
      <c r="D144" s="11">
        <v>85486.04</v>
      </c>
      <c r="E144" s="251"/>
      <c r="F144" s="1"/>
      <c r="G144" s="1"/>
      <c r="H144" s="1"/>
      <c r="I144" s="1"/>
    </row>
    <row r="145" spans="1:9" ht="48" customHeight="1" x14ac:dyDescent="0.25">
      <c r="A145" s="240" t="s">
        <v>39</v>
      </c>
      <c r="B145" s="241"/>
      <c r="C145" s="8">
        <f>SUM(C146)</f>
        <v>300000</v>
      </c>
      <c r="D145" s="8">
        <f>SUM(D146)</f>
        <v>115156.1</v>
      </c>
      <c r="E145" s="70"/>
      <c r="F145" s="1"/>
      <c r="G145" s="1"/>
      <c r="H145" s="1"/>
      <c r="I145" s="1"/>
    </row>
    <row r="146" spans="1:9" x14ac:dyDescent="0.25">
      <c r="A146" s="232" t="s">
        <v>4</v>
      </c>
      <c r="B146" s="233"/>
      <c r="C146" s="111">
        <f>SUM(C147)</f>
        <v>300000</v>
      </c>
      <c r="D146" s="111">
        <f>SUM(D147)</f>
        <v>115156.1</v>
      </c>
      <c r="E146" s="80"/>
      <c r="F146" s="1"/>
      <c r="G146" s="1"/>
      <c r="H146" s="1"/>
      <c r="I146" s="1"/>
    </row>
    <row r="147" spans="1:9" x14ac:dyDescent="0.25">
      <c r="A147" s="56" t="s">
        <v>6</v>
      </c>
      <c r="B147" s="73"/>
      <c r="C147" s="101">
        <v>300000</v>
      </c>
      <c r="D147" s="11">
        <v>115156.1</v>
      </c>
      <c r="E147" s="125" t="s">
        <v>92</v>
      </c>
      <c r="F147" s="1"/>
      <c r="G147" s="1"/>
      <c r="H147" s="1"/>
      <c r="I147" s="1"/>
    </row>
    <row r="148" spans="1:9" ht="30.75" customHeight="1" x14ac:dyDescent="0.25">
      <c r="A148" s="240" t="s">
        <v>40</v>
      </c>
      <c r="B148" s="241"/>
      <c r="C148" s="8">
        <f>SUM(C149+C151)</f>
        <v>1161790.58</v>
      </c>
      <c r="D148" s="8">
        <f>SUM(D149)</f>
        <v>0</v>
      </c>
      <c r="E148" s="70"/>
      <c r="F148" s="1"/>
      <c r="G148" s="1"/>
      <c r="H148" s="1"/>
      <c r="I148" s="1"/>
    </row>
    <row r="149" spans="1:9" ht="32.25" customHeight="1" x14ac:dyDescent="0.25">
      <c r="A149" s="232" t="s">
        <v>4</v>
      </c>
      <c r="B149" s="233"/>
      <c r="C149" s="111">
        <f>SUM(C150)</f>
        <v>999140.58</v>
      </c>
      <c r="D149" s="111">
        <f>SUM(D150)</f>
        <v>0</v>
      </c>
      <c r="E149" s="229" t="s">
        <v>151</v>
      </c>
      <c r="F149" s="1"/>
      <c r="G149" s="1"/>
      <c r="H149" s="1"/>
      <c r="I149" s="1"/>
    </row>
    <row r="150" spans="1:9" ht="36" customHeight="1" x14ac:dyDescent="0.25">
      <c r="A150" s="56" t="s">
        <v>6</v>
      </c>
      <c r="B150" s="73"/>
      <c r="C150" s="101">
        <v>999140.58</v>
      </c>
      <c r="D150" s="11">
        <v>0</v>
      </c>
      <c r="E150" s="231"/>
      <c r="F150" s="1"/>
      <c r="G150" s="1"/>
      <c r="H150" s="1"/>
      <c r="I150" s="1"/>
    </row>
    <row r="151" spans="1:9" ht="26.25" customHeight="1" x14ac:dyDescent="0.25">
      <c r="A151" s="126" t="s">
        <v>12</v>
      </c>
      <c r="B151" s="73"/>
      <c r="C151" s="127">
        <v>162650</v>
      </c>
      <c r="D151" s="128"/>
      <c r="E151" s="57" t="s">
        <v>150</v>
      </c>
      <c r="F151" s="1"/>
      <c r="G151" s="1"/>
      <c r="H151" s="1"/>
      <c r="I151" s="1"/>
    </row>
    <row r="152" spans="1:9" ht="33" customHeight="1" x14ac:dyDescent="0.25">
      <c r="A152" s="234" t="s">
        <v>41</v>
      </c>
      <c r="B152" s="235"/>
      <c r="C152" s="129">
        <f>SUM(C153)</f>
        <v>2029.5</v>
      </c>
      <c r="D152" s="129">
        <f>SUM(D153)</f>
        <v>2029.5</v>
      </c>
      <c r="E152" s="70"/>
      <c r="F152" s="1"/>
      <c r="G152" s="9"/>
      <c r="H152" s="1"/>
      <c r="I152" s="1"/>
    </row>
    <row r="153" spans="1:9" x14ac:dyDescent="0.25">
      <c r="A153" s="232" t="s">
        <v>4</v>
      </c>
      <c r="B153" s="233"/>
      <c r="C153" s="111">
        <f>SUM(C154)</f>
        <v>2029.5</v>
      </c>
      <c r="D153" s="111">
        <f>SUM(D154)</f>
        <v>2029.5</v>
      </c>
      <c r="E153" s="252" t="s">
        <v>152</v>
      </c>
      <c r="F153" s="1"/>
      <c r="G153" s="9"/>
      <c r="H153" s="1"/>
      <c r="I153" s="1"/>
    </row>
    <row r="154" spans="1:9" ht="15.75" customHeight="1" x14ac:dyDescent="0.25">
      <c r="A154" s="56" t="s">
        <v>6</v>
      </c>
      <c r="B154" s="73"/>
      <c r="C154" s="101">
        <v>2029.5</v>
      </c>
      <c r="D154" s="11">
        <v>2029.5</v>
      </c>
      <c r="E154" s="253"/>
      <c r="F154" s="1"/>
      <c r="G154" s="1"/>
      <c r="H154" s="1"/>
      <c r="I154" s="1"/>
    </row>
    <row r="155" spans="1:9" ht="24.75" customHeight="1" x14ac:dyDescent="0.25">
      <c r="A155" s="234" t="s">
        <v>42</v>
      </c>
      <c r="B155" s="235"/>
      <c r="C155" s="129">
        <f>SUM(C156)</f>
        <v>490299.48</v>
      </c>
      <c r="D155" s="129">
        <f>SUM(D156)</f>
        <v>1065.81</v>
      </c>
      <c r="E155" s="70"/>
      <c r="F155" s="1"/>
      <c r="G155" s="1"/>
      <c r="H155" s="1"/>
      <c r="I155" s="1"/>
    </row>
    <row r="156" spans="1:9" x14ac:dyDescent="0.25">
      <c r="A156" s="232" t="s">
        <v>4</v>
      </c>
      <c r="B156" s="233"/>
      <c r="C156" s="111">
        <f>SUM(C157:C159)</f>
        <v>490299.48</v>
      </c>
      <c r="D156" s="111">
        <f>SUM(D157:D159)</f>
        <v>1065.81</v>
      </c>
      <c r="E156" s="229" t="s">
        <v>156</v>
      </c>
      <c r="F156" s="1"/>
      <c r="G156" s="1"/>
      <c r="H156" s="1"/>
      <c r="I156" s="1"/>
    </row>
    <row r="157" spans="1:9" x14ac:dyDescent="0.25">
      <c r="A157" s="56" t="s">
        <v>5</v>
      </c>
      <c r="B157" s="60"/>
      <c r="C157" s="132">
        <v>476554.67</v>
      </c>
      <c r="D157" s="133">
        <v>0</v>
      </c>
      <c r="E157" s="230"/>
      <c r="F157" s="1"/>
      <c r="G157" s="1"/>
      <c r="H157" s="1"/>
      <c r="I157" s="1"/>
    </row>
    <row r="158" spans="1:9" x14ac:dyDescent="0.25">
      <c r="A158" s="76" t="s">
        <v>21</v>
      </c>
      <c r="B158" s="73"/>
      <c r="C158" s="134">
        <v>7000</v>
      </c>
      <c r="D158" s="135">
        <v>0</v>
      </c>
      <c r="E158" s="230"/>
      <c r="F158" s="1"/>
      <c r="G158" s="1"/>
      <c r="H158" s="1"/>
      <c r="I158" s="1"/>
    </row>
    <row r="159" spans="1:9" ht="14.25" customHeight="1" x14ac:dyDescent="0.25">
      <c r="A159" s="56" t="s">
        <v>6</v>
      </c>
      <c r="B159" s="73"/>
      <c r="C159" s="101">
        <f>394.81+6350</f>
        <v>6744.81</v>
      </c>
      <c r="D159" s="11">
        <f>394.81+671</f>
        <v>1065.81</v>
      </c>
      <c r="E159" s="231"/>
      <c r="F159" s="1"/>
      <c r="G159" s="1"/>
      <c r="H159" s="1"/>
      <c r="I159" s="1"/>
    </row>
    <row r="160" spans="1:9" ht="27" customHeight="1" x14ac:dyDescent="0.25">
      <c r="A160" s="234" t="s">
        <v>43</v>
      </c>
      <c r="B160" s="235"/>
      <c r="C160" s="129">
        <f>SUM(C161+C164)</f>
        <v>5119600</v>
      </c>
      <c r="D160" s="129">
        <f>SUM(D161+D164)</f>
        <v>69377.399999999994</v>
      </c>
      <c r="E160" s="70"/>
      <c r="F160" s="1"/>
      <c r="G160" s="1"/>
      <c r="H160" s="1"/>
      <c r="I160" s="1"/>
    </row>
    <row r="161" spans="1:9" ht="15" customHeight="1" x14ac:dyDescent="0.25">
      <c r="A161" s="261" t="s">
        <v>4</v>
      </c>
      <c r="B161" s="262"/>
      <c r="C161" s="10">
        <f>SUM(C162:C163)</f>
        <v>974559.35</v>
      </c>
      <c r="D161" s="10">
        <f>SUM(D162:D163)</f>
        <v>12900</v>
      </c>
      <c r="E161" s="35"/>
      <c r="F161" s="1"/>
      <c r="G161" s="1"/>
      <c r="H161" s="1"/>
      <c r="I161" s="1"/>
    </row>
    <row r="162" spans="1:9" x14ac:dyDescent="0.25">
      <c r="A162" s="244" t="s">
        <v>88</v>
      </c>
      <c r="B162" s="243"/>
      <c r="C162" s="132">
        <v>24000</v>
      </c>
      <c r="D162" s="133">
        <v>12000</v>
      </c>
      <c r="E162" s="35" t="s">
        <v>157</v>
      </c>
      <c r="F162" s="1"/>
      <c r="G162" s="1"/>
      <c r="H162" s="1"/>
      <c r="I162" s="1"/>
    </row>
    <row r="163" spans="1:9" x14ac:dyDescent="0.25">
      <c r="A163" s="244" t="s">
        <v>6</v>
      </c>
      <c r="B163" s="243"/>
      <c r="C163" s="101">
        <f>15500+935059.35</f>
        <v>950559.35</v>
      </c>
      <c r="D163" s="11">
        <v>900</v>
      </c>
      <c r="E163" s="23" t="s">
        <v>159</v>
      </c>
      <c r="F163" s="1"/>
      <c r="G163" s="1"/>
      <c r="H163" s="1"/>
      <c r="I163" s="1"/>
    </row>
    <row r="164" spans="1:9" ht="29.25" customHeight="1" x14ac:dyDescent="0.25">
      <c r="A164" s="58" t="s">
        <v>12</v>
      </c>
      <c r="B164" s="60"/>
      <c r="C164" s="71">
        <f>180000+3965040.65</f>
        <v>4145040.65</v>
      </c>
      <c r="D164" s="71">
        <v>56477.4</v>
      </c>
      <c r="E164" s="97" t="s">
        <v>158</v>
      </c>
      <c r="F164" s="1"/>
      <c r="G164" s="1"/>
      <c r="H164" s="1"/>
      <c r="I164" s="1"/>
    </row>
    <row r="165" spans="1:9" ht="35.25" customHeight="1" x14ac:dyDescent="0.25">
      <c r="A165" s="234" t="s">
        <v>44</v>
      </c>
      <c r="B165" s="235"/>
      <c r="C165" s="69">
        <f>SUM(C166)</f>
        <v>10000</v>
      </c>
      <c r="D165" s="69">
        <f>SUM(D166)</f>
        <v>0</v>
      </c>
      <c r="E165" s="70"/>
    </row>
    <row r="166" spans="1:9" ht="21.75" x14ac:dyDescent="0.25">
      <c r="A166" s="232" t="s">
        <v>4</v>
      </c>
      <c r="B166" s="233"/>
      <c r="C166" s="111">
        <f>SUM(C167)</f>
        <v>10000</v>
      </c>
      <c r="D166" s="111">
        <f>SUM(D167)</f>
        <v>0</v>
      </c>
      <c r="E166" s="136" t="s">
        <v>63</v>
      </c>
    </row>
    <row r="167" spans="1:9" x14ac:dyDescent="0.25">
      <c r="A167" s="56" t="s">
        <v>6</v>
      </c>
      <c r="B167" s="73"/>
      <c r="C167" s="101">
        <v>10000</v>
      </c>
      <c r="D167" s="11">
        <v>0</v>
      </c>
      <c r="E167" s="35"/>
    </row>
    <row r="168" spans="1:9" ht="24.75" customHeight="1" x14ac:dyDescent="0.25">
      <c r="A168" s="374" t="s">
        <v>45</v>
      </c>
      <c r="B168" s="375"/>
      <c r="C168" s="137">
        <f>SUM(C169)</f>
        <v>105000</v>
      </c>
      <c r="D168" s="137">
        <f>SUM(D169)</f>
        <v>1439.1</v>
      </c>
      <c r="E168" s="138"/>
    </row>
    <row r="169" spans="1:9" ht="15" customHeight="1" x14ac:dyDescent="0.25">
      <c r="A169" s="232" t="s">
        <v>4</v>
      </c>
      <c r="B169" s="233"/>
      <c r="C169" s="111">
        <f>SUM(C170)</f>
        <v>105000</v>
      </c>
      <c r="D169" s="111">
        <f>SUM(D170)</f>
        <v>1439.1</v>
      </c>
      <c r="E169" s="379" t="s">
        <v>160</v>
      </c>
    </row>
    <row r="170" spans="1:9" x14ac:dyDescent="0.25">
      <c r="A170" s="56" t="s">
        <v>6</v>
      </c>
      <c r="B170" s="73"/>
      <c r="C170" s="101">
        <v>105000</v>
      </c>
      <c r="D170" s="11">
        <v>1439.1</v>
      </c>
      <c r="E170" s="380"/>
    </row>
    <row r="171" spans="1:9" ht="25.5" customHeight="1" x14ac:dyDescent="0.25">
      <c r="A171" s="234" t="s">
        <v>46</v>
      </c>
      <c r="B171" s="235"/>
      <c r="C171" s="129">
        <f>SUM(C172+C174)</f>
        <v>11206051.58</v>
      </c>
      <c r="D171" s="129">
        <f>SUM(D172+D174)</f>
        <v>5334650</v>
      </c>
      <c r="E171" s="70"/>
    </row>
    <row r="172" spans="1:9" x14ac:dyDescent="0.25">
      <c r="A172" s="239" t="s">
        <v>4</v>
      </c>
      <c r="B172" s="239"/>
      <c r="C172" s="111">
        <f>SUM(C173)</f>
        <v>11101651.58</v>
      </c>
      <c r="D172" s="111">
        <f>SUM(D173)</f>
        <v>5334650</v>
      </c>
      <c r="E172" s="229" t="s">
        <v>161</v>
      </c>
    </row>
    <row r="173" spans="1:9" ht="24.75" customHeight="1" x14ac:dyDescent="0.25">
      <c r="A173" s="56" t="s">
        <v>6</v>
      </c>
      <c r="B173" s="73"/>
      <c r="C173" s="101">
        <f>600+11101051.58</f>
        <v>11101651.58</v>
      </c>
      <c r="D173" s="11">
        <v>5334650</v>
      </c>
      <c r="E173" s="231"/>
    </row>
    <row r="174" spans="1:9" ht="45" customHeight="1" x14ac:dyDescent="0.25">
      <c r="A174" s="58" t="s">
        <v>12</v>
      </c>
      <c r="B174" s="60"/>
      <c r="C174" s="71">
        <f>50000+54400</f>
        <v>104400</v>
      </c>
      <c r="D174" s="71"/>
      <c r="E174" s="77" t="s">
        <v>162</v>
      </c>
    </row>
    <row r="175" spans="1:9" x14ac:dyDescent="0.25">
      <c r="A175" s="254" t="s">
        <v>163</v>
      </c>
      <c r="B175" s="300"/>
      <c r="C175" s="300"/>
      <c r="D175" s="300"/>
      <c r="E175" s="301"/>
    </row>
    <row r="176" spans="1:9" x14ac:dyDescent="0.25">
      <c r="A176" s="58" t="s">
        <v>14</v>
      </c>
      <c r="B176" s="54"/>
      <c r="C176" s="302">
        <v>1</v>
      </c>
      <c r="D176" s="303"/>
      <c r="E176" s="97"/>
    </row>
    <row r="177" spans="1:5" x14ac:dyDescent="0.25">
      <c r="A177" s="58" t="s">
        <v>15</v>
      </c>
      <c r="B177" s="54"/>
      <c r="C177" s="304"/>
      <c r="D177" s="305"/>
      <c r="E177" s="97"/>
    </row>
    <row r="178" spans="1:5" x14ac:dyDescent="0.25">
      <c r="A178" s="58" t="s">
        <v>16</v>
      </c>
      <c r="B178" s="54"/>
      <c r="C178" s="304" t="s">
        <v>166</v>
      </c>
      <c r="D178" s="305"/>
      <c r="E178" s="97"/>
    </row>
    <row r="179" spans="1:5" x14ac:dyDescent="0.25">
      <c r="A179" s="58" t="s">
        <v>17</v>
      </c>
      <c r="B179" s="54"/>
      <c r="C179" s="356">
        <v>0</v>
      </c>
      <c r="D179" s="357"/>
      <c r="E179" s="97"/>
    </row>
    <row r="180" spans="1:5" ht="25.5" customHeight="1" x14ac:dyDescent="0.25">
      <c r="A180" s="58" t="s">
        <v>18</v>
      </c>
      <c r="B180" s="54"/>
      <c r="C180" s="371" t="s">
        <v>164</v>
      </c>
      <c r="D180" s="372"/>
      <c r="E180" s="373"/>
    </row>
    <row r="181" spans="1:5" x14ac:dyDescent="0.25">
      <c r="A181" s="58" t="s">
        <v>19</v>
      </c>
      <c r="B181" s="54"/>
      <c r="C181" s="304" t="s">
        <v>165</v>
      </c>
      <c r="D181" s="305"/>
      <c r="E181" s="97"/>
    </row>
    <row r="182" spans="1:5" ht="25.5" customHeight="1" x14ac:dyDescent="0.25">
      <c r="A182" s="234" t="s">
        <v>61</v>
      </c>
      <c r="B182" s="235"/>
      <c r="C182" s="129">
        <f>SUM(C183)</f>
        <v>16000</v>
      </c>
      <c r="D182" s="129">
        <f>SUM(D183)</f>
        <v>0</v>
      </c>
      <c r="E182" s="70"/>
    </row>
    <row r="183" spans="1:5" x14ac:dyDescent="0.25">
      <c r="A183" s="232" t="s">
        <v>4</v>
      </c>
      <c r="B183" s="233"/>
      <c r="C183" s="111">
        <f>SUM(C184)</f>
        <v>16000</v>
      </c>
      <c r="D183" s="111">
        <f>SUM(D184)</f>
        <v>0</v>
      </c>
      <c r="E183" s="229" t="s">
        <v>167</v>
      </c>
    </row>
    <row r="184" spans="1:5" x14ac:dyDescent="0.25">
      <c r="A184" s="56" t="s">
        <v>6</v>
      </c>
      <c r="B184" s="73"/>
      <c r="C184" s="101">
        <v>16000</v>
      </c>
      <c r="D184" s="11"/>
      <c r="E184" s="231"/>
    </row>
    <row r="185" spans="1:5" ht="48.75" customHeight="1" x14ac:dyDescent="0.25">
      <c r="A185" s="234" t="s">
        <v>47</v>
      </c>
      <c r="B185" s="235"/>
      <c r="C185" s="129">
        <f>SUM(C186)</f>
        <v>123527</v>
      </c>
      <c r="D185" s="129">
        <f>SUM(D186)</f>
        <v>60867</v>
      </c>
      <c r="E185" s="70"/>
    </row>
    <row r="186" spans="1:5" x14ac:dyDescent="0.25">
      <c r="A186" s="232" t="s">
        <v>4</v>
      </c>
      <c r="B186" s="233"/>
      <c r="C186" s="111">
        <f>SUM(C187)</f>
        <v>123527</v>
      </c>
      <c r="D186" s="111">
        <f>SUM(D187)</f>
        <v>60867</v>
      </c>
      <c r="E186" s="289" t="s">
        <v>168</v>
      </c>
    </row>
    <row r="187" spans="1:5" ht="54" customHeight="1" x14ac:dyDescent="0.25">
      <c r="A187" s="56" t="s">
        <v>6</v>
      </c>
      <c r="B187" s="73"/>
      <c r="C187" s="101">
        <v>123527</v>
      </c>
      <c r="D187" s="140">
        <v>60867</v>
      </c>
      <c r="E187" s="290"/>
    </row>
    <row r="188" spans="1:5" ht="39" customHeight="1" x14ac:dyDescent="0.25">
      <c r="A188" s="378" t="s">
        <v>48</v>
      </c>
      <c r="B188" s="378"/>
      <c r="C188" s="69">
        <f>SUM(C189+C191)</f>
        <v>4981477.1900000004</v>
      </c>
      <c r="D188" s="69">
        <f>SUM(D189+D191)</f>
        <v>3545083.1100000003</v>
      </c>
      <c r="E188" s="139"/>
    </row>
    <row r="189" spans="1:5" ht="24" customHeight="1" x14ac:dyDescent="0.25">
      <c r="A189" s="381" t="s">
        <v>4</v>
      </c>
      <c r="B189" s="382"/>
      <c r="C189" s="140">
        <f>SUM(C190)</f>
        <v>933068.51</v>
      </c>
      <c r="D189" s="140">
        <f>SUM(D190)</f>
        <v>9032.77</v>
      </c>
      <c r="E189" s="259" t="s">
        <v>169</v>
      </c>
    </row>
    <row r="190" spans="1:5" ht="33.75" customHeight="1" x14ac:dyDescent="0.25">
      <c r="A190" s="257" t="s">
        <v>74</v>
      </c>
      <c r="B190" s="258"/>
      <c r="C190" s="140">
        <f>15000+9032.77+909035.74</f>
        <v>933068.51</v>
      </c>
      <c r="D190" s="140">
        <v>9032.77</v>
      </c>
      <c r="E190" s="260"/>
    </row>
    <row r="191" spans="1:5" ht="61.5" customHeight="1" x14ac:dyDescent="0.25">
      <c r="A191" s="58" t="s">
        <v>12</v>
      </c>
      <c r="B191" s="54"/>
      <c r="C191" s="71">
        <f>3931577.43+116831.25</f>
        <v>4048408.68</v>
      </c>
      <c r="D191" s="71">
        <f>92340.1+3443710.24</f>
        <v>3536050.3400000003</v>
      </c>
      <c r="E191" s="77" t="s">
        <v>170</v>
      </c>
    </row>
    <row r="192" spans="1:5" ht="18.75" customHeight="1" x14ac:dyDescent="0.25">
      <c r="A192" s="383" t="s">
        <v>176</v>
      </c>
      <c r="B192" s="300"/>
      <c r="C192" s="300"/>
      <c r="D192" s="300"/>
      <c r="E192" s="301"/>
    </row>
    <row r="193" spans="1:5" ht="23.25" customHeight="1" x14ac:dyDescent="0.25">
      <c r="A193" s="58" t="s">
        <v>14</v>
      </c>
      <c r="B193" s="54"/>
      <c r="C193" s="350">
        <v>1</v>
      </c>
      <c r="D193" s="351"/>
      <c r="E193" s="97"/>
    </row>
    <row r="194" spans="1:5" ht="27" customHeight="1" x14ac:dyDescent="0.25">
      <c r="A194" s="58" t="s">
        <v>15</v>
      </c>
      <c r="B194" s="54"/>
      <c r="C194" s="365" t="s">
        <v>175</v>
      </c>
      <c r="D194" s="366"/>
      <c r="E194" s="367"/>
    </row>
    <row r="195" spans="1:5" ht="21" customHeight="1" x14ac:dyDescent="0.25">
      <c r="A195" s="58" t="s">
        <v>16</v>
      </c>
      <c r="B195" s="54"/>
      <c r="C195" s="352" t="s">
        <v>171</v>
      </c>
      <c r="D195" s="353"/>
      <c r="E195" s="97"/>
    </row>
    <row r="196" spans="1:5" ht="18.75" customHeight="1" x14ac:dyDescent="0.25">
      <c r="A196" s="58" t="s">
        <v>17</v>
      </c>
      <c r="B196" s="54"/>
      <c r="C196" s="362" t="s">
        <v>172</v>
      </c>
      <c r="D196" s="351"/>
      <c r="E196" s="97"/>
    </row>
    <row r="197" spans="1:5" ht="18.75" customHeight="1" x14ac:dyDescent="0.25">
      <c r="A197" s="58" t="s">
        <v>18</v>
      </c>
      <c r="B197" s="54"/>
      <c r="C197" s="352" t="s">
        <v>173</v>
      </c>
      <c r="D197" s="400"/>
      <c r="E197" s="353"/>
    </row>
    <row r="198" spans="1:5" ht="44.25" customHeight="1" x14ac:dyDescent="0.25">
      <c r="A198" s="58" t="s">
        <v>19</v>
      </c>
      <c r="B198" s="54"/>
      <c r="C198" s="365" t="s">
        <v>174</v>
      </c>
      <c r="D198" s="366"/>
      <c r="E198" s="367"/>
    </row>
    <row r="199" spans="1:5" ht="37.5" customHeight="1" x14ac:dyDescent="0.25">
      <c r="A199" s="376" t="s">
        <v>83</v>
      </c>
      <c r="B199" s="377"/>
      <c r="C199" s="142">
        <f>SUM(C200+C202)</f>
        <v>223757.5</v>
      </c>
      <c r="D199" s="142">
        <f>SUM(D200+D202)</f>
        <v>107469.04000000001</v>
      </c>
      <c r="E199" s="30"/>
    </row>
    <row r="200" spans="1:5" ht="18.75" customHeight="1" x14ac:dyDescent="0.25">
      <c r="A200" s="381" t="s">
        <v>4</v>
      </c>
      <c r="B200" s="382"/>
      <c r="C200" s="141">
        <f>SUM(C201)</f>
        <v>37933.74</v>
      </c>
      <c r="D200" s="141">
        <f>SUM(D201)</f>
        <v>37933.74</v>
      </c>
      <c r="E200" s="97"/>
    </row>
    <row r="201" spans="1:5" ht="18.75" customHeight="1" x14ac:dyDescent="0.25">
      <c r="A201" s="257" t="s">
        <v>74</v>
      </c>
      <c r="B201" s="258"/>
      <c r="C201" s="128">
        <v>37933.74</v>
      </c>
      <c r="D201" s="128">
        <v>37933.74</v>
      </c>
      <c r="E201" s="97" t="s">
        <v>177</v>
      </c>
    </row>
    <row r="202" spans="1:5" ht="81" customHeight="1" x14ac:dyDescent="0.25">
      <c r="A202" s="242" t="s">
        <v>12</v>
      </c>
      <c r="B202" s="278"/>
      <c r="C202" s="141">
        <v>185823.76</v>
      </c>
      <c r="D202" s="141">
        <v>69535.3</v>
      </c>
      <c r="E202" s="97" t="s">
        <v>181</v>
      </c>
    </row>
    <row r="203" spans="1:5" ht="18" customHeight="1" x14ac:dyDescent="0.25">
      <c r="A203" s="254" t="s">
        <v>94</v>
      </c>
      <c r="B203" s="255"/>
      <c r="C203" s="255"/>
      <c r="D203" s="255"/>
      <c r="E203" s="256"/>
    </row>
    <row r="204" spans="1:5" ht="20.25" customHeight="1" x14ac:dyDescent="0.25">
      <c r="A204" s="58" t="s">
        <v>14</v>
      </c>
      <c r="B204" s="59"/>
      <c r="C204" s="350">
        <v>1</v>
      </c>
      <c r="D204" s="351"/>
      <c r="E204" s="97"/>
    </row>
    <row r="205" spans="1:5" ht="33" customHeight="1" x14ac:dyDescent="0.25">
      <c r="A205" s="58" t="s">
        <v>15</v>
      </c>
      <c r="B205" s="59"/>
      <c r="C205" s="143"/>
      <c r="D205" s="144"/>
      <c r="E205" s="144"/>
    </row>
    <row r="206" spans="1:5" ht="23.25" customHeight="1" x14ac:dyDescent="0.25">
      <c r="A206" s="58" t="s">
        <v>16</v>
      </c>
      <c r="B206" s="59"/>
      <c r="C206" s="352" t="s">
        <v>182</v>
      </c>
      <c r="D206" s="353"/>
      <c r="E206" s="97"/>
    </row>
    <row r="207" spans="1:5" ht="24" customHeight="1" x14ac:dyDescent="0.25">
      <c r="A207" s="58" t="s">
        <v>17</v>
      </c>
      <c r="B207" s="59"/>
      <c r="C207" s="362">
        <v>1</v>
      </c>
      <c r="D207" s="351"/>
      <c r="E207" s="97"/>
    </row>
    <row r="208" spans="1:5" ht="27.75" customHeight="1" x14ac:dyDescent="0.25">
      <c r="A208" s="58" t="s">
        <v>18</v>
      </c>
      <c r="B208" s="59"/>
      <c r="C208" s="368" t="s">
        <v>178</v>
      </c>
      <c r="D208" s="369"/>
      <c r="E208" s="370"/>
    </row>
    <row r="209" spans="1:5" ht="27.75" customHeight="1" x14ac:dyDescent="0.25">
      <c r="A209" s="58" t="s">
        <v>19</v>
      </c>
      <c r="B209" s="59"/>
      <c r="C209" s="363" t="s">
        <v>95</v>
      </c>
      <c r="D209" s="364"/>
      <c r="E209" s="97"/>
    </row>
    <row r="210" spans="1:5" ht="27.75" customHeight="1" x14ac:dyDescent="0.25">
      <c r="A210" s="254" t="s">
        <v>180</v>
      </c>
      <c r="B210" s="255"/>
      <c r="C210" s="255"/>
      <c r="D210" s="255"/>
      <c r="E210" s="256"/>
    </row>
    <row r="211" spans="1:5" ht="27.75" customHeight="1" x14ac:dyDescent="0.25">
      <c r="A211" s="58" t="s">
        <v>14</v>
      </c>
      <c r="B211" s="59"/>
      <c r="C211" s="318">
        <v>1</v>
      </c>
      <c r="D211" s="319"/>
      <c r="E211" s="97"/>
    </row>
    <row r="212" spans="1:5" ht="27.75" customHeight="1" x14ac:dyDescent="0.25">
      <c r="A212" s="58" t="s">
        <v>15</v>
      </c>
      <c r="B212" s="59"/>
      <c r="C212" s="368" t="s">
        <v>188</v>
      </c>
      <c r="D212" s="369"/>
      <c r="E212" s="370"/>
    </row>
    <row r="213" spans="1:5" ht="27.75" customHeight="1" x14ac:dyDescent="0.25">
      <c r="A213" s="58" t="s">
        <v>16</v>
      </c>
      <c r="B213" s="59"/>
      <c r="C213" s="343" t="s">
        <v>189</v>
      </c>
      <c r="D213" s="344"/>
      <c r="E213" s="97"/>
    </row>
    <row r="214" spans="1:5" ht="27.75" customHeight="1" x14ac:dyDescent="0.25">
      <c r="A214" s="58" t="s">
        <v>17</v>
      </c>
      <c r="B214" s="59"/>
      <c r="C214" s="363"/>
      <c r="D214" s="364"/>
      <c r="E214" s="97"/>
    </row>
    <row r="215" spans="1:5" ht="27.75" customHeight="1" x14ac:dyDescent="0.25">
      <c r="A215" s="58" t="s">
        <v>18</v>
      </c>
      <c r="B215" s="59"/>
      <c r="C215" s="363"/>
      <c r="D215" s="364"/>
      <c r="E215" s="97"/>
    </row>
    <row r="216" spans="1:5" ht="27.75" customHeight="1" x14ac:dyDescent="0.25">
      <c r="A216" s="58" t="s">
        <v>19</v>
      </c>
      <c r="B216" s="59"/>
      <c r="C216" s="391"/>
      <c r="D216" s="392"/>
      <c r="E216" s="14"/>
    </row>
    <row r="217" spans="1:5" ht="42.75" customHeight="1" x14ac:dyDescent="0.25">
      <c r="A217" s="234" t="s">
        <v>49</v>
      </c>
      <c r="B217" s="235"/>
      <c r="C217" s="129">
        <f>SUM(C218)</f>
        <v>120000</v>
      </c>
      <c r="D217" s="129">
        <f>SUM(D218)</f>
        <v>60000</v>
      </c>
      <c r="E217" s="28"/>
    </row>
    <row r="218" spans="1:5" ht="27.75" customHeight="1" x14ac:dyDescent="0.25">
      <c r="A218" s="232" t="s">
        <v>4</v>
      </c>
      <c r="B218" s="233"/>
      <c r="C218" s="111">
        <f>SUM(C219)</f>
        <v>120000</v>
      </c>
      <c r="D218" s="111">
        <f>SUM(D219)</f>
        <v>60000</v>
      </c>
      <c r="E218" s="229" t="s">
        <v>72</v>
      </c>
    </row>
    <row r="219" spans="1:5" ht="34.5" customHeight="1" x14ac:dyDescent="0.25">
      <c r="A219" s="56" t="s">
        <v>6</v>
      </c>
      <c r="B219" s="73"/>
      <c r="C219" s="101">
        <v>120000</v>
      </c>
      <c r="D219" s="11">
        <v>60000</v>
      </c>
      <c r="E219" s="231"/>
    </row>
    <row r="220" spans="1:5" ht="38.25" customHeight="1" x14ac:dyDescent="0.25">
      <c r="A220" s="245" t="s">
        <v>82</v>
      </c>
      <c r="B220" s="246"/>
      <c r="C220" s="145">
        <f>SUM(C221)</f>
        <v>1066248.33</v>
      </c>
      <c r="D220" s="146">
        <f>SUM(D221)</f>
        <v>410838.81</v>
      </c>
      <c r="E220" s="147"/>
    </row>
    <row r="221" spans="1:5" ht="30.75" customHeight="1" x14ac:dyDescent="0.25">
      <c r="A221" s="242" t="s">
        <v>4</v>
      </c>
      <c r="B221" s="243"/>
      <c r="C221" s="127">
        <f>SUM(C222)</f>
        <v>1066248.33</v>
      </c>
      <c r="D221" s="128">
        <f>SUM(D222)</f>
        <v>410838.81</v>
      </c>
      <c r="E221" s="229" t="s">
        <v>183</v>
      </c>
    </row>
    <row r="222" spans="1:5" ht="31.5" customHeight="1" x14ac:dyDescent="0.25">
      <c r="A222" s="244" t="s">
        <v>74</v>
      </c>
      <c r="B222" s="243"/>
      <c r="C222" s="127">
        <v>1066248.33</v>
      </c>
      <c r="D222" s="128">
        <v>410838.81</v>
      </c>
      <c r="E222" s="231"/>
    </row>
    <row r="223" spans="1:5" ht="47.25" customHeight="1" x14ac:dyDescent="0.25">
      <c r="A223" s="234" t="s">
        <v>96</v>
      </c>
      <c r="B223" s="235"/>
      <c r="C223" s="129">
        <f>SUM(C224)</f>
        <v>18400</v>
      </c>
      <c r="D223" s="129">
        <f>SUM(D224)</f>
        <v>0</v>
      </c>
      <c r="E223" s="70"/>
    </row>
    <row r="224" spans="1:5" ht="22.5" customHeight="1" x14ac:dyDescent="0.25">
      <c r="A224" s="232" t="s">
        <v>4</v>
      </c>
      <c r="B224" s="233"/>
      <c r="C224" s="111">
        <f>SUM(C225)</f>
        <v>18400</v>
      </c>
      <c r="D224" s="111">
        <f>SUM(D225)</f>
        <v>0</v>
      </c>
      <c r="E224" s="80"/>
    </row>
    <row r="225" spans="1:5" ht="27.75" customHeight="1" x14ac:dyDescent="0.25">
      <c r="A225" s="56" t="s">
        <v>6</v>
      </c>
      <c r="B225" s="73"/>
      <c r="C225" s="101">
        <v>18400</v>
      </c>
      <c r="D225" s="11">
        <v>0</v>
      </c>
      <c r="E225" s="148" t="s">
        <v>184</v>
      </c>
    </row>
    <row r="226" spans="1:5" ht="30" customHeight="1" x14ac:dyDescent="0.25">
      <c r="A226" s="234" t="s">
        <v>50</v>
      </c>
      <c r="B226" s="235"/>
      <c r="C226" s="129">
        <f>SUM(C227)</f>
        <v>167061.54999999999</v>
      </c>
      <c r="D226" s="129">
        <f>SUM(D227)</f>
        <v>0</v>
      </c>
      <c r="E226" s="28"/>
    </row>
    <row r="227" spans="1:5" ht="22.5" customHeight="1" x14ac:dyDescent="0.25">
      <c r="A227" s="337" t="s">
        <v>4</v>
      </c>
      <c r="B227" s="228"/>
      <c r="C227" s="149">
        <f>SUM(C228)</f>
        <v>167061.54999999999</v>
      </c>
      <c r="D227" s="149">
        <f>SUM(D228)</f>
        <v>0</v>
      </c>
      <c r="E227" s="29"/>
    </row>
    <row r="228" spans="1:5" ht="21" customHeight="1" x14ac:dyDescent="0.25">
      <c r="A228" s="227" t="s">
        <v>5</v>
      </c>
      <c r="B228" s="228"/>
      <c r="C228" s="71">
        <v>167061.54999999999</v>
      </c>
      <c r="D228" s="71">
        <v>0</v>
      </c>
      <c r="E228" s="72" t="s">
        <v>185</v>
      </c>
    </row>
    <row r="229" spans="1:5" ht="24.75" customHeight="1" x14ac:dyDescent="0.25">
      <c r="A229" s="393" t="s">
        <v>186</v>
      </c>
      <c r="B229" s="394"/>
      <c r="C229" s="153">
        <f>SUM(C230)</f>
        <v>48948.1</v>
      </c>
      <c r="D229" s="150">
        <f>SUM(D230)</f>
        <v>0</v>
      </c>
      <c r="E229" s="151"/>
    </row>
    <row r="230" spans="1:5" ht="24.75" customHeight="1" x14ac:dyDescent="0.25">
      <c r="A230" s="152" t="s">
        <v>12</v>
      </c>
      <c r="B230" s="54"/>
      <c r="C230" s="141">
        <v>48948.1</v>
      </c>
      <c r="D230" s="141"/>
      <c r="E230" s="72" t="s">
        <v>187</v>
      </c>
    </row>
    <row r="231" spans="1:5" ht="24.75" customHeight="1" x14ac:dyDescent="0.25">
      <c r="A231" s="254" t="s">
        <v>180</v>
      </c>
      <c r="B231" s="255"/>
      <c r="C231" s="255"/>
      <c r="D231" s="255"/>
      <c r="E231" s="256"/>
    </row>
    <row r="232" spans="1:5" ht="24.75" customHeight="1" x14ac:dyDescent="0.25">
      <c r="A232" s="58" t="s">
        <v>14</v>
      </c>
      <c r="B232" s="59"/>
      <c r="C232" s="345">
        <v>1</v>
      </c>
      <c r="D232" s="346"/>
      <c r="E232" s="72"/>
    </row>
    <row r="233" spans="1:5" ht="24.75" customHeight="1" x14ac:dyDescent="0.25">
      <c r="A233" s="58" t="s">
        <v>15</v>
      </c>
      <c r="B233" s="59"/>
      <c r="C233" s="347" t="s">
        <v>190</v>
      </c>
      <c r="D233" s="348"/>
      <c r="E233" s="349"/>
    </row>
    <row r="234" spans="1:5" ht="24.75" customHeight="1" x14ac:dyDescent="0.25">
      <c r="A234" s="58" t="s">
        <v>16</v>
      </c>
      <c r="B234" s="59"/>
      <c r="C234" s="352" t="s">
        <v>191</v>
      </c>
      <c r="D234" s="353"/>
      <c r="E234" s="72"/>
    </row>
    <row r="235" spans="1:5" ht="24.75" customHeight="1" x14ac:dyDescent="0.25">
      <c r="A235" s="58" t="s">
        <v>17</v>
      </c>
      <c r="B235" s="59"/>
      <c r="C235" s="155"/>
      <c r="D235" s="154"/>
      <c r="E235" s="72"/>
    </row>
    <row r="236" spans="1:5" ht="24.75" customHeight="1" x14ac:dyDescent="0.25">
      <c r="A236" s="58" t="s">
        <v>18</v>
      </c>
      <c r="B236" s="59"/>
      <c r="C236" s="155"/>
      <c r="D236" s="154"/>
      <c r="E236" s="72"/>
    </row>
    <row r="237" spans="1:5" ht="24.75" customHeight="1" x14ac:dyDescent="0.25">
      <c r="A237" s="58" t="s">
        <v>19</v>
      </c>
      <c r="B237" s="59"/>
      <c r="C237" s="155"/>
      <c r="D237" s="154"/>
      <c r="E237" s="72"/>
    </row>
    <row r="238" spans="1:5" ht="39.75" customHeight="1" x14ac:dyDescent="0.25">
      <c r="A238" s="234" t="s">
        <v>51</v>
      </c>
      <c r="B238" s="235"/>
      <c r="C238" s="129">
        <f>SUM(C239)</f>
        <v>173000</v>
      </c>
      <c r="D238" s="129">
        <f>SUM(D239)</f>
        <v>0</v>
      </c>
      <c r="E238" s="28"/>
    </row>
    <row r="239" spans="1:5" ht="19.5" customHeight="1" x14ac:dyDescent="0.25">
      <c r="A239" s="341" t="s">
        <v>4</v>
      </c>
      <c r="B239" s="342"/>
      <c r="C239" s="111">
        <f>SUM(C240:C241)</f>
        <v>173000</v>
      </c>
      <c r="D239" s="111">
        <f>SUM(D240:D241)</f>
        <v>0</v>
      </c>
      <c r="E239" s="55"/>
    </row>
    <row r="240" spans="1:5" ht="24.75" customHeight="1" x14ac:dyDescent="0.25">
      <c r="A240" s="53" t="s">
        <v>6</v>
      </c>
      <c r="B240" s="156"/>
      <c r="C240" s="20">
        <v>5000</v>
      </c>
      <c r="D240" s="135">
        <v>0</v>
      </c>
      <c r="E240" s="77" t="s">
        <v>193</v>
      </c>
    </row>
    <row r="241" spans="1:5" ht="72.75" customHeight="1" x14ac:dyDescent="0.25">
      <c r="A241" s="152" t="s">
        <v>192</v>
      </c>
      <c r="B241" s="90"/>
      <c r="C241" s="101">
        <v>168000</v>
      </c>
      <c r="D241" s="11">
        <v>0</v>
      </c>
      <c r="E241" s="77" t="s">
        <v>194</v>
      </c>
    </row>
    <row r="242" spans="1:5" ht="41.25" customHeight="1" x14ac:dyDescent="0.25">
      <c r="A242" s="234" t="s">
        <v>52</v>
      </c>
      <c r="B242" s="235"/>
      <c r="C242" s="129">
        <f>SUM(C243)</f>
        <v>20000</v>
      </c>
      <c r="D242" s="129">
        <f>SUM(D243)</f>
        <v>10000</v>
      </c>
      <c r="E242" s="28"/>
    </row>
    <row r="243" spans="1:5" ht="45.75" customHeight="1" x14ac:dyDescent="0.25">
      <c r="A243" s="341" t="s">
        <v>4</v>
      </c>
      <c r="B243" s="342"/>
      <c r="C243" s="157">
        <f>SUM(C244)</f>
        <v>20000</v>
      </c>
      <c r="D243" s="157">
        <f>SUM(D244:D244)</f>
        <v>10000</v>
      </c>
      <c r="E243" s="289" t="s">
        <v>97</v>
      </c>
    </row>
    <row r="244" spans="1:5" ht="33" customHeight="1" x14ac:dyDescent="0.25">
      <c r="A244" s="53" t="s">
        <v>6</v>
      </c>
      <c r="B244" s="90"/>
      <c r="C244" s="158">
        <v>20000</v>
      </c>
      <c r="D244" s="159">
        <v>10000</v>
      </c>
      <c r="E244" s="290"/>
    </row>
    <row r="245" spans="1:5" ht="51" customHeight="1" x14ac:dyDescent="0.25">
      <c r="A245" s="234" t="s">
        <v>53</v>
      </c>
      <c r="B245" s="235"/>
      <c r="C245" s="129">
        <f>SUM(C246)</f>
        <v>200000</v>
      </c>
      <c r="D245" s="129">
        <f>SUM(D246)</f>
        <v>42500</v>
      </c>
      <c r="E245" s="70"/>
    </row>
    <row r="246" spans="1:5" ht="41.25" customHeight="1" x14ac:dyDescent="0.25">
      <c r="A246" s="341" t="s">
        <v>4</v>
      </c>
      <c r="B246" s="342"/>
      <c r="C246" s="157">
        <f>SUM(C247)</f>
        <v>200000</v>
      </c>
      <c r="D246" s="157">
        <f>SUM(D247:D247)</f>
        <v>42500</v>
      </c>
      <c r="E246" s="252" t="s">
        <v>195</v>
      </c>
    </row>
    <row r="247" spans="1:5" ht="53.25" customHeight="1" x14ac:dyDescent="0.25">
      <c r="A247" s="53" t="s">
        <v>6</v>
      </c>
      <c r="B247" s="90"/>
      <c r="C247" s="158">
        <f>100000+100000</f>
        <v>200000</v>
      </c>
      <c r="D247" s="159">
        <v>42500</v>
      </c>
      <c r="E247" s="253"/>
    </row>
    <row r="248" spans="1:5" ht="38.25" customHeight="1" x14ac:dyDescent="0.25">
      <c r="A248" s="234" t="s">
        <v>54</v>
      </c>
      <c r="B248" s="235"/>
      <c r="C248" s="129">
        <f>SUM(C249)</f>
        <v>67000</v>
      </c>
      <c r="D248" s="129">
        <f>SUM(D249)</f>
        <v>20326.990000000002</v>
      </c>
      <c r="E248" s="70"/>
    </row>
    <row r="249" spans="1:5" ht="42" customHeight="1" x14ac:dyDescent="0.25">
      <c r="A249" s="337" t="s">
        <v>4</v>
      </c>
      <c r="B249" s="338"/>
      <c r="C249" s="157">
        <f>SUM(C250)</f>
        <v>67000</v>
      </c>
      <c r="D249" s="157">
        <f>SUM(D250:D250)</f>
        <v>20326.990000000002</v>
      </c>
      <c r="E249" s="339" t="s">
        <v>196</v>
      </c>
    </row>
    <row r="250" spans="1:5" ht="117.75" customHeight="1" x14ac:dyDescent="0.25">
      <c r="A250" s="53" t="s">
        <v>6</v>
      </c>
      <c r="B250" s="90"/>
      <c r="C250" s="158">
        <v>67000</v>
      </c>
      <c r="D250" s="159">
        <v>20326.990000000002</v>
      </c>
      <c r="E250" s="340"/>
    </row>
    <row r="251" spans="1:5" ht="26.25" customHeight="1" x14ac:dyDescent="0.25">
      <c r="A251" s="358" t="s">
        <v>197</v>
      </c>
      <c r="B251" s="359"/>
      <c r="C251" s="120">
        <v>250000</v>
      </c>
      <c r="D251" s="160">
        <v>0</v>
      </c>
      <c r="E251" s="161"/>
    </row>
    <row r="252" spans="1:5" ht="33.75" customHeight="1" x14ac:dyDescent="0.25">
      <c r="A252" s="360" t="s">
        <v>192</v>
      </c>
      <c r="B252" s="361"/>
      <c r="C252" s="158">
        <v>250000</v>
      </c>
      <c r="D252" s="159">
        <v>0</v>
      </c>
      <c r="E252" s="130" t="s">
        <v>198</v>
      </c>
    </row>
    <row r="253" spans="1:5" ht="63.75" customHeight="1" x14ac:dyDescent="0.25">
      <c r="A253" s="234" t="s">
        <v>55</v>
      </c>
      <c r="B253" s="235"/>
      <c r="C253" s="69">
        <f>SUM(C254)</f>
        <v>45000</v>
      </c>
      <c r="D253" s="69">
        <f>SUM(D254)</f>
        <v>15900</v>
      </c>
      <c r="E253" s="28"/>
    </row>
    <row r="254" spans="1:5" x14ac:dyDescent="0.25">
      <c r="A254" s="242" t="s">
        <v>4</v>
      </c>
      <c r="B254" s="278"/>
      <c r="C254" s="157">
        <f>SUM(C255:C255)</f>
        <v>45000</v>
      </c>
      <c r="D254" s="157">
        <f>SUM(D255:D255)</f>
        <v>15900</v>
      </c>
      <c r="E254" s="229" t="s">
        <v>199</v>
      </c>
    </row>
    <row r="255" spans="1:5" ht="66.75" customHeight="1" x14ac:dyDescent="0.25">
      <c r="A255" s="117" t="s">
        <v>6</v>
      </c>
      <c r="B255" s="73"/>
      <c r="C255" s="158">
        <v>45000</v>
      </c>
      <c r="D255" s="159">
        <v>15900</v>
      </c>
      <c r="E255" s="334"/>
    </row>
    <row r="256" spans="1:5" x14ac:dyDescent="0.25">
      <c r="A256" s="335" t="s">
        <v>56</v>
      </c>
      <c r="B256" s="336"/>
      <c r="C256" s="162">
        <f>SUM(C5+C8+C10+C13+C16+C18+C63+C66+C82+C89+C96+C100+C119+C124+C128+C132+C135+C139+C142+C145+C148+C152+C155+C160+C165+C168+C171+C182+C185+C188+C199+C217+C220+C223+C226+C229+C238+C242+C245+C248+C251+C253)</f>
        <v>48544880.609999992</v>
      </c>
      <c r="D256" s="162">
        <f>SUM(D13+D18+D63+D66+D82+D89+D96+D100+D119+D124+D135+D139+D142+D145+D152+D155+D160+D168+D171+D182+D185+D188+D199+D217+D220+D242+D245+D248+D253)</f>
        <v>17157252.279999994</v>
      </c>
      <c r="E256" s="166" t="s">
        <v>13</v>
      </c>
    </row>
    <row r="257" spans="1:5" x14ac:dyDescent="0.25">
      <c r="A257" s="2"/>
      <c r="B257" s="2"/>
      <c r="C257" s="5"/>
      <c r="D257" s="5"/>
      <c r="E257" s="2"/>
    </row>
    <row r="258" spans="1:5" x14ac:dyDescent="0.25">
      <c r="A258" s="2"/>
      <c r="B258" s="2"/>
      <c r="C258" s="5"/>
      <c r="D258" s="5"/>
      <c r="E258" s="2"/>
    </row>
    <row r="259" spans="1:5" x14ac:dyDescent="0.25">
      <c r="A259" s="2"/>
      <c r="B259" s="2"/>
      <c r="C259" s="5"/>
      <c r="D259" s="5"/>
      <c r="E259" s="2"/>
    </row>
    <row r="260" spans="1:5" x14ac:dyDescent="0.25">
      <c r="A260" s="2"/>
      <c r="B260" s="2"/>
      <c r="C260" s="5"/>
      <c r="D260" s="5"/>
      <c r="E260" s="2"/>
    </row>
    <row r="261" spans="1:5" x14ac:dyDescent="0.25">
      <c r="A261" s="2"/>
      <c r="B261" s="2"/>
      <c r="C261" s="5"/>
      <c r="D261" s="5"/>
      <c r="E261" s="2"/>
    </row>
    <row r="262" spans="1:5" x14ac:dyDescent="0.25">
      <c r="A262" s="2"/>
      <c r="B262" s="2"/>
      <c r="C262" s="5"/>
      <c r="D262" s="5"/>
      <c r="E262" s="2"/>
    </row>
  </sheetData>
  <mergeCells count="213">
    <mergeCell ref="A82:B82"/>
    <mergeCell ref="A83:B83"/>
    <mergeCell ref="E83:E84"/>
    <mergeCell ref="A79:E79"/>
    <mergeCell ref="A80:B80"/>
    <mergeCell ref="A84:B84"/>
    <mergeCell ref="C234:D234"/>
    <mergeCell ref="C214:D214"/>
    <mergeCell ref="C215:D215"/>
    <mergeCell ref="C216:D216"/>
    <mergeCell ref="A227:B227"/>
    <mergeCell ref="A228:B228"/>
    <mergeCell ref="A229:B229"/>
    <mergeCell ref="A231:E231"/>
    <mergeCell ref="A226:B226"/>
    <mergeCell ref="E218:E219"/>
    <mergeCell ref="A224:B224"/>
    <mergeCell ref="A86:E86"/>
    <mergeCell ref="A87:B87"/>
    <mergeCell ref="C212:E212"/>
    <mergeCell ref="E186:E187"/>
    <mergeCell ref="C197:E197"/>
    <mergeCell ref="A200:B200"/>
    <mergeCell ref="A201:B201"/>
    <mergeCell ref="C209:D209"/>
    <mergeCell ref="C194:E194"/>
    <mergeCell ref="C198:E198"/>
    <mergeCell ref="C208:E208"/>
    <mergeCell ref="C195:D195"/>
    <mergeCell ref="C196:D196"/>
    <mergeCell ref="C180:E180"/>
    <mergeCell ref="A166:B166"/>
    <mergeCell ref="A169:B169"/>
    <mergeCell ref="A168:B168"/>
    <mergeCell ref="A199:B199"/>
    <mergeCell ref="A202:B202"/>
    <mergeCell ref="A186:B186"/>
    <mergeCell ref="A188:B188"/>
    <mergeCell ref="E172:E173"/>
    <mergeCell ref="E169:E170"/>
    <mergeCell ref="A189:B189"/>
    <mergeCell ref="A192:E192"/>
    <mergeCell ref="A96:B96"/>
    <mergeCell ref="A97:B97"/>
    <mergeCell ref="A100:B100"/>
    <mergeCell ref="C206:D206"/>
    <mergeCell ref="A132:B132"/>
    <mergeCell ref="A163:B163"/>
    <mergeCell ref="A253:B253"/>
    <mergeCell ref="A254:B254"/>
    <mergeCell ref="A144:B144"/>
    <mergeCell ref="A165:B165"/>
    <mergeCell ref="A155:B155"/>
    <mergeCell ref="A156:B156"/>
    <mergeCell ref="C178:D178"/>
    <mergeCell ref="C179:D179"/>
    <mergeCell ref="A182:B182"/>
    <mergeCell ref="C181:D181"/>
    <mergeCell ref="A251:B251"/>
    <mergeCell ref="A252:B252"/>
    <mergeCell ref="A119:B119"/>
    <mergeCell ref="A120:B120"/>
    <mergeCell ref="A146:B146"/>
    <mergeCell ref="A161:B161"/>
    <mergeCell ref="C193:D193"/>
    <mergeCell ref="C207:D207"/>
    <mergeCell ref="E254:E255"/>
    <mergeCell ref="A256:B256"/>
    <mergeCell ref="A185:B185"/>
    <mergeCell ref="E246:E247"/>
    <mergeCell ref="A248:B248"/>
    <mergeCell ref="A249:B249"/>
    <mergeCell ref="E249:E250"/>
    <mergeCell ref="A238:B238"/>
    <mergeCell ref="A239:B239"/>
    <mergeCell ref="A242:B242"/>
    <mergeCell ref="A243:B243"/>
    <mergeCell ref="A223:B223"/>
    <mergeCell ref="E243:E244"/>
    <mergeCell ref="A245:B245"/>
    <mergeCell ref="A246:B246"/>
    <mergeCell ref="A218:B218"/>
    <mergeCell ref="A220:B220"/>
    <mergeCell ref="A221:B221"/>
    <mergeCell ref="C213:D213"/>
    <mergeCell ref="A217:B217"/>
    <mergeCell ref="C232:D232"/>
    <mergeCell ref="C233:E233"/>
    <mergeCell ref="A222:B222"/>
    <mergeCell ref="C204:D204"/>
    <mergeCell ref="A2:E2"/>
    <mergeCell ref="A6:B6"/>
    <mergeCell ref="A7:B7"/>
    <mergeCell ref="C29:E29"/>
    <mergeCell ref="A10:B10"/>
    <mergeCell ref="A11:B11"/>
    <mergeCell ref="A12:B12"/>
    <mergeCell ref="E11:E12"/>
    <mergeCell ref="A18:B18"/>
    <mergeCell ref="A19:B19"/>
    <mergeCell ref="A25:B25"/>
    <mergeCell ref="C28:E28"/>
    <mergeCell ref="E6:E7"/>
    <mergeCell ref="A27:E27"/>
    <mergeCell ref="A14:B14"/>
    <mergeCell ref="A15:B15"/>
    <mergeCell ref="A8:B8"/>
    <mergeCell ref="A9:B9"/>
    <mergeCell ref="A16:B16"/>
    <mergeCell ref="A17:B17"/>
    <mergeCell ref="A24:B24"/>
    <mergeCell ref="A13:B13"/>
    <mergeCell ref="E14:E15"/>
    <mergeCell ref="A20:B20"/>
    <mergeCell ref="E221:E222"/>
    <mergeCell ref="C45:D45"/>
    <mergeCell ref="A4:B4"/>
    <mergeCell ref="A5:B5"/>
    <mergeCell ref="A175:E175"/>
    <mergeCell ref="C176:D176"/>
    <mergeCell ref="C177:D177"/>
    <mergeCell ref="C46:D46"/>
    <mergeCell ref="C47:D47"/>
    <mergeCell ref="A101:B101"/>
    <mergeCell ref="A113:B113"/>
    <mergeCell ref="A115:E115"/>
    <mergeCell ref="A116:B116"/>
    <mergeCell ref="A78:B78"/>
    <mergeCell ref="A93:E93"/>
    <mergeCell ref="A89:B89"/>
    <mergeCell ref="A90:B90"/>
    <mergeCell ref="E90:E92"/>
    <mergeCell ref="A143:B143"/>
    <mergeCell ref="A67:B67"/>
    <mergeCell ref="A210:E210"/>
    <mergeCell ref="C211:D211"/>
    <mergeCell ref="A63:B63"/>
    <mergeCell ref="A94:B94"/>
    <mergeCell ref="A64:B64"/>
    <mergeCell ref="A65:B65"/>
    <mergeCell ref="C37:E37"/>
    <mergeCell ref="C38:E38"/>
    <mergeCell ref="C39:D39"/>
    <mergeCell ref="C40:E40"/>
    <mergeCell ref="C41:E41"/>
    <mergeCell ref="E64:E65"/>
    <mergeCell ref="A42:E42"/>
    <mergeCell ref="A44:B44"/>
    <mergeCell ref="A45:B45"/>
    <mergeCell ref="A46:B46"/>
    <mergeCell ref="A47:B47"/>
    <mergeCell ref="C44:D44"/>
    <mergeCell ref="C48:E48"/>
    <mergeCell ref="A56:E56"/>
    <mergeCell ref="E121:E123"/>
    <mergeCell ref="A124:B124"/>
    <mergeCell ref="A125:B125"/>
    <mergeCell ref="A128:B128"/>
    <mergeCell ref="A129:B129"/>
    <mergeCell ref="A130:B130"/>
    <mergeCell ref="E129:E130"/>
    <mergeCell ref="E143:E144"/>
    <mergeCell ref="A145:B145"/>
    <mergeCell ref="A139:B139"/>
    <mergeCell ref="A140:B140"/>
    <mergeCell ref="E153:E154"/>
    <mergeCell ref="A203:E203"/>
    <mergeCell ref="A148:B148"/>
    <mergeCell ref="A149:B149"/>
    <mergeCell ref="A183:B183"/>
    <mergeCell ref="A162:B162"/>
    <mergeCell ref="A190:B190"/>
    <mergeCell ref="E189:E190"/>
    <mergeCell ref="A21:B21"/>
    <mergeCell ref="E20:E21"/>
    <mergeCell ref="C31:D31"/>
    <mergeCell ref="C30:D30"/>
    <mergeCell ref="C57:E57"/>
    <mergeCell ref="C58:E58"/>
    <mergeCell ref="C59:D59"/>
    <mergeCell ref="C60:D60"/>
    <mergeCell ref="A51:B51"/>
    <mergeCell ref="A52:B52"/>
    <mergeCell ref="A53:B53"/>
    <mergeCell ref="A54:B54"/>
    <mergeCell ref="A55:B55"/>
    <mergeCell ref="C51:D51"/>
    <mergeCell ref="C52:D52"/>
    <mergeCell ref="C53:D53"/>
    <mergeCell ref="C32:E32"/>
    <mergeCell ref="C33:E33"/>
    <mergeCell ref="A35:E35"/>
    <mergeCell ref="A34:B34"/>
    <mergeCell ref="C34:E34"/>
    <mergeCell ref="E156:E159"/>
    <mergeCell ref="E183:E184"/>
    <mergeCell ref="A153:B153"/>
    <mergeCell ref="A152:B152"/>
    <mergeCell ref="E149:E150"/>
    <mergeCell ref="A160:B160"/>
    <mergeCell ref="C36:E36"/>
    <mergeCell ref="A48:B48"/>
    <mergeCell ref="A172:B172"/>
    <mergeCell ref="A171:B171"/>
    <mergeCell ref="A66:B66"/>
    <mergeCell ref="A133:B133"/>
    <mergeCell ref="A134:B134"/>
    <mergeCell ref="E133:E134"/>
    <mergeCell ref="A142:B142"/>
    <mergeCell ref="A136:B136"/>
    <mergeCell ref="A135:B135"/>
    <mergeCell ref="E136:E137"/>
    <mergeCell ref="E140:E141"/>
  </mergeCells>
  <printOptions horizontalCentered="1"/>
  <pageMargins left="0.11811023622047245" right="0.11811023622047245" top="0.74803149606299213" bottom="0.35433070866141736" header="0.31496062992125984" footer="0.11811023622047245"/>
  <pageSetup paperSize="9" orientation="landscape" r:id="rId1"/>
  <headerFooter>
    <oddFooter>&amp;C&amp;"Arial,Normalny"&amp;9Strona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2CB33A-77EF-456A-852B-6A49309A9E9F}">
  <dimension ref="A1:K56"/>
  <sheetViews>
    <sheetView workbookViewId="0"/>
  </sheetViews>
  <sheetFormatPr defaultRowHeight="15" x14ac:dyDescent="0.25"/>
  <cols>
    <col min="1" max="1" width="5.42578125" customWidth="1"/>
    <col min="2" max="2" width="58.42578125" customWidth="1"/>
    <col min="3" max="3" width="15.5703125" customWidth="1"/>
    <col min="4" max="4" width="12.28515625" customWidth="1"/>
    <col min="6" max="6" width="15.85546875" bestFit="1" customWidth="1"/>
  </cols>
  <sheetData>
    <row r="1" spans="1:4" ht="49.5" customHeight="1" x14ac:dyDescent="0.25"/>
    <row r="2" spans="1:4" s="167" customFormat="1" ht="43.5" customHeight="1" x14ac:dyDescent="0.3">
      <c r="A2" s="401" t="s">
        <v>202</v>
      </c>
      <c r="B2" s="402"/>
      <c r="C2" s="402"/>
      <c r="D2" s="402"/>
    </row>
    <row r="3" spans="1:4" ht="32.25" customHeight="1" x14ac:dyDescent="0.25"/>
    <row r="4" spans="1:4" x14ac:dyDescent="0.25">
      <c r="A4" s="403" t="s">
        <v>203</v>
      </c>
      <c r="B4" s="299" t="s">
        <v>204</v>
      </c>
      <c r="C4" s="299"/>
      <c r="D4" s="299"/>
    </row>
    <row r="5" spans="1:4" ht="13.5" customHeight="1" x14ac:dyDescent="0.25">
      <c r="A5" s="403"/>
      <c r="B5" s="403" t="s">
        <v>0</v>
      </c>
      <c r="C5" s="168"/>
      <c r="D5" s="169" t="s">
        <v>205</v>
      </c>
    </row>
    <row r="6" spans="1:4" ht="12" customHeight="1" x14ac:dyDescent="0.25">
      <c r="A6" s="403"/>
      <c r="B6" s="403"/>
      <c r="C6" s="170" t="s">
        <v>206</v>
      </c>
      <c r="D6" s="171" t="s">
        <v>207</v>
      </c>
    </row>
    <row r="7" spans="1:4" x14ac:dyDescent="0.25">
      <c r="A7" s="172" t="s">
        <v>208</v>
      </c>
      <c r="B7" s="173" t="s">
        <v>209</v>
      </c>
      <c r="C7" s="174">
        <f>SUM(C8:C13)</f>
        <v>2054452.4800000002</v>
      </c>
      <c r="D7" s="174">
        <f>SUM(D9:D12)</f>
        <v>0</v>
      </c>
    </row>
    <row r="8" spans="1:4" ht="52.5" customHeight="1" x14ac:dyDescent="0.25">
      <c r="A8" s="175"/>
      <c r="B8" s="176" t="s">
        <v>210</v>
      </c>
      <c r="C8" s="177">
        <v>1493544.98</v>
      </c>
      <c r="D8" s="178" t="s">
        <v>78</v>
      </c>
    </row>
    <row r="9" spans="1:4" ht="58.5" customHeight="1" x14ac:dyDescent="0.25">
      <c r="A9" s="179"/>
      <c r="B9" s="180" t="s">
        <v>211</v>
      </c>
      <c r="C9" s="181">
        <v>275070.46000000002</v>
      </c>
      <c r="D9" s="174">
        <v>0</v>
      </c>
    </row>
    <row r="10" spans="1:4" ht="23.25" customHeight="1" x14ac:dyDescent="0.25">
      <c r="A10" s="179"/>
      <c r="B10" s="180" t="s">
        <v>212</v>
      </c>
      <c r="C10" s="181">
        <v>71006.559999999998</v>
      </c>
      <c r="D10" s="177"/>
    </row>
    <row r="11" spans="1:4" ht="71.25" customHeight="1" x14ac:dyDescent="0.25">
      <c r="A11" s="179"/>
      <c r="B11" s="180" t="s">
        <v>213</v>
      </c>
      <c r="C11" s="181">
        <v>36052.82</v>
      </c>
      <c r="D11" s="174">
        <v>0</v>
      </c>
    </row>
    <row r="12" spans="1:4" ht="71.25" customHeight="1" x14ac:dyDescent="0.25">
      <c r="A12" s="179"/>
      <c r="B12" s="180" t="s">
        <v>214</v>
      </c>
      <c r="C12" s="181">
        <f>76349.16+3.66</f>
        <v>76352.820000000007</v>
      </c>
      <c r="D12" s="174"/>
    </row>
    <row r="13" spans="1:4" x14ac:dyDescent="0.25">
      <c r="A13" s="179"/>
      <c r="B13" s="180" t="s">
        <v>215</v>
      </c>
      <c r="C13" s="181">
        <v>102424.84</v>
      </c>
      <c r="D13" s="174"/>
    </row>
    <row r="14" spans="1:4" x14ac:dyDescent="0.25">
      <c r="A14" s="172" t="s">
        <v>216</v>
      </c>
      <c r="B14" s="182" t="s">
        <v>217</v>
      </c>
      <c r="C14" s="174">
        <f>SUM(C15:C19)</f>
        <v>211210.53</v>
      </c>
      <c r="D14" s="174">
        <v>0</v>
      </c>
    </row>
    <row r="15" spans="1:4" ht="13.5" customHeight="1" x14ac:dyDescent="0.25">
      <c r="A15" s="183"/>
      <c r="B15" s="180" t="s">
        <v>218</v>
      </c>
      <c r="C15" s="177">
        <v>161867.28</v>
      </c>
      <c r="D15" s="174">
        <v>0</v>
      </c>
    </row>
    <row r="16" spans="1:4" x14ac:dyDescent="0.25">
      <c r="A16" s="179"/>
      <c r="B16" s="180" t="s">
        <v>219</v>
      </c>
      <c r="C16" s="181">
        <v>34971</v>
      </c>
      <c r="D16" s="174">
        <v>0</v>
      </c>
    </row>
    <row r="17" spans="1:4" x14ac:dyDescent="0.25">
      <c r="A17" s="179"/>
      <c r="B17" s="180" t="s">
        <v>220</v>
      </c>
      <c r="C17" s="181">
        <v>2910</v>
      </c>
      <c r="D17" s="174">
        <v>0</v>
      </c>
    </row>
    <row r="18" spans="1:4" ht="24" x14ac:dyDescent="0.25">
      <c r="A18" s="179"/>
      <c r="B18" s="180" t="s">
        <v>221</v>
      </c>
      <c r="C18" s="181">
        <v>5880.75</v>
      </c>
      <c r="D18" s="174"/>
    </row>
    <row r="19" spans="1:4" x14ac:dyDescent="0.25">
      <c r="A19" s="184"/>
      <c r="B19" s="180" t="s">
        <v>222</v>
      </c>
      <c r="C19" s="181">
        <v>5581.5</v>
      </c>
      <c r="D19" s="174">
        <v>0</v>
      </c>
    </row>
    <row r="20" spans="1:4" ht="16.5" customHeight="1" x14ac:dyDescent="0.25">
      <c r="A20" s="172" t="s">
        <v>223</v>
      </c>
      <c r="B20" s="182" t="s">
        <v>224</v>
      </c>
      <c r="C20" s="174">
        <f>SUM(C21:C25)</f>
        <v>123890.56</v>
      </c>
      <c r="D20" s="174">
        <v>0</v>
      </c>
    </row>
    <row r="21" spans="1:4" x14ac:dyDescent="0.25">
      <c r="A21" s="183"/>
      <c r="B21" s="182" t="s">
        <v>225</v>
      </c>
      <c r="C21" s="177">
        <v>36132.99</v>
      </c>
      <c r="D21" s="174"/>
    </row>
    <row r="22" spans="1:4" x14ac:dyDescent="0.25">
      <c r="A22" s="175"/>
      <c r="B22" s="180" t="s">
        <v>226</v>
      </c>
      <c r="C22" s="177">
        <v>44711.15</v>
      </c>
      <c r="D22" s="174"/>
    </row>
    <row r="23" spans="1:4" x14ac:dyDescent="0.25">
      <c r="A23" s="179"/>
      <c r="B23" s="180" t="s">
        <v>227</v>
      </c>
      <c r="C23" s="181">
        <v>12000</v>
      </c>
      <c r="D23" s="174">
        <v>0</v>
      </c>
    </row>
    <row r="24" spans="1:4" x14ac:dyDescent="0.25">
      <c r="A24" s="179"/>
      <c r="B24" s="180" t="s">
        <v>228</v>
      </c>
      <c r="C24" s="181">
        <v>29998.35</v>
      </c>
      <c r="D24" s="174"/>
    </row>
    <row r="25" spans="1:4" x14ac:dyDescent="0.25">
      <c r="A25" s="184"/>
      <c r="B25" s="180" t="s">
        <v>229</v>
      </c>
      <c r="C25" s="181">
        <v>1048.07</v>
      </c>
      <c r="D25" s="174">
        <v>0</v>
      </c>
    </row>
    <row r="26" spans="1:4" x14ac:dyDescent="0.25">
      <c r="A26" s="185" t="s">
        <v>230</v>
      </c>
      <c r="B26" s="182" t="s">
        <v>231</v>
      </c>
      <c r="C26" s="174">
        <f>SUM(C27:C33)</f>
        <v>422708.98</v>
      </c>
      <c r="D26" s="174">
        <v>0</v>
      </c>
    </row>
    <row r="27" spans="1:4" ht="14.25" customHeight="1" x14ac:dyDescent="0.25">
      <c r="A27" s="186"/>
      <c r="B27" s="180" t="s">
        <v>232</v>
      </c>
      <c r="C27" s="177">
        <v>57323.07</v>
      </c>
      <c r="D27" s="174">
        <v>0</v>
      </c>
    </row>
    <row r="28" spans="1:4" ht="12.75" customHeight="1" x14ac:dyDescent="0.25">
      <c r="A28" s="179"/>
      <c r="B28" s="180" t="s">
        <v>233</v>
      </c>
      <c r="C28" s="181">
        <v>225453.61</v>
      </c>
      <c r="D28" s="174">
        <v>0</v>
      </c>
    </row>
    <row r="29" spans="1:4" ht="16.5" customHeight="1" x14ac:dyDescent="0.25">
      <c r="A29" s="179"/>
      <c r="B29" s="180" t="s">
        <v>234</v>
      </c>
      <c r="C29" s="177">
        <v>128351.02</v>
      </c>
      <c r="D29" s="174"/>
    </row>
    <row r="30" spans="1:4" ht="16.5" customHeight="1" x14ac:dyDescent="0.25">
      <c r="A30" s="179"/>
      <c r="B30" s="180" t="s">
        <v>235</v>
      </c>
      <c r="C30" s="177">
        <v>1647.97</v>
      </c>
      <c r="D30" s="174"/>
    </row>
    <row r="31" spans="1:4" ht="16.5" customHeight="1" x14ac:dyDescent="0.25">
      <c r="A31" s="179"/>
      <c r="B31" s="180" t="s">
        <v>236</v>
      </c>
      <c r="C31" s="177">
        <v>143.93</v>
      </c>
      <c r="D31" s="174"/>
    </row>
    <row r="32" spans="1:4" ht="16.5" customHeight="1" x14ac:dyDescent="0.25">
      <c r="A32" s="179"/>
      <c r="B32" s="180" t="s">
        <v>237</v>
      </c>
      <c r="C32" s="177">
        <v>6355.54</v>
      </c>
      <c r="D32" s="174"/>
    </row>
    <row r="33" spans="1:6" ht="25.5" customHeight="1" x14ac:dyDescent="0.25">
      <c r="A33" s="184"/>
      <c r="B33" s="180" t="s">
        <v>238</v>
      </c>
      <c r="C33" s="177">
        <v>3433.84</v>
      </c>
      <c r="D33" s="174"/>
    </row>
    <row r="34" spans="1:6" x14ac:dyDescent="0.25">
      <c r="A34" s="172" t="s">
        <v>239</v>
      </c>
      <c r="B34" s="182" t="s">
        <v>240</v>
      </c>
      <c r="C34" s="174">
        <f>SUM(C35:C37)</f>
        <v>18996.650000000001</v>
      </c>
      <c r="D34" s="174">
        <v>0</v>
      </c>
    </row>
    <row r="35" spans="1:6" x14ac:dyDescent="0.25">
      <c r="A35" s="187"/>
      <c r="B35" s="180" t="s">
        <v>241</v>
      </c>
      <c r="C35" s="181">
        <v>18870.150000000001</v>
      </c>
      <c r="D35" s="174">
        <v>0</v>
      </c>
    </row>
    <row r="36" spans="1:6" x14ac:dyDescent="0.25">
      <c r="A36" s="188"/>
      <c r="B36" s="180" t="s">
        <v>242</v>
      </c>
      <c r="C36" s="181">
        <v>14.19</v>
      </c>
      <c r="D36" s="174">
        <v>0</v>
      </c>
    </row>
    <row r="37" spans="1:6" ht="39" customHeight="1" x14ac:dyDescent="0.25">
      <c r="A37" s="189"/>
      <c r="B37" s="180" t="s">
        <v>243</v>
      </c>
      <c r="C37" s="181">
        <v>112.31</v>
      </c>
      <c r="D37" s="174">
        <v>0</v>
      </c>
    </row>
    <row r="38" spans="1:6" x14ac:dyDescent="0.25">
      <c r="A38" s="190"/>
      <c r="B38" s="172" t="s">
        <v>244</v>
      </c>
      <c r="C38" s="404">
        <f>SUM(C7+C14+C20+C26+C34)</f>
        <v>2831259.2</v>
      </c>
      <c r="D38" s="191">
        <f>SUM(D7)</f>
        <v>0</v>
      </c>
      <c r="F38" s="192"/>
    </row>
    <row r="39" spans="1:6" x14ac:dyDescent="0.25">
      <c r="A39" s="193"/>
      <c r="B39" s="194"/>
      <c r="C39" s="193"/>
      <c r="D39" s="193"/>
    </row>
    <row r="40" spans="1:6" x14ac:dyDescent="0.25">
      <c r="A40" s="193"/>
      <c r="B40" s="194"/>
      <c r="C40" s="193"/>
      <c r="D40" s="193"/>
    </row>
    <row r="41" spans="1:6" ht="44.25" customHeight="1" x14ac:dyDescent="0.25"/>
    <row r="42" spans="1:6" x14ac:dyDescent="0.25">
      <c r="A42" s="403" t="s">
        <v>203</v>
      </c>
      <c r="B42" s="299" t="s">
        <v>245</v>
      </c>
      <c r="C42" s="299"/>
      <c r="D42" s="299"/>
    </row>
    <row r="43" spans="1:6" x14ac:dyDescent="0.25">
      <c r="A43" s="403"/>
      <c r="B43" s="403" t="s">
        <v>0</v>
      </c>
      <c r="C43" s="195"/>
      <c r="D43" s="169" t="s">
        <v>205</v>
      </c>
    </row>
    <row r="44" spans="1:6" x14ac:dyDescent="0.25">
      <c r="A44" s="403"/>
      <c r="B44" s="403"/>
      <c r="C44" s="170" t="s">
        <v>206</v>
      </c>
      <c r="D44" s="171" t="s">
        <v>207</v>
      </c>
    </row>
    <row r="45" spans="1:6" x14ac:dyDescent="0.25">
      <c r="A45" s="196" t="s">
        <v>208</v>
      </c>
      <c r="B45" s="180" t="s">
        <v>246</v>
      </c>
      <c r="C45" s="197">
        <f>SUM(C46:C47)</f>
        <v>851881.03</v>
      </c>
      <c r="D45" s="198">
        <f>SUM(D46:D47)</f>
        <v>770034.13</v>
      </c>
    </row>
    <row r="46" spans="1:6" ht="15" customHeight="1" x14ac:dyDescent="0.25">
      <c r="A46" s="199"/>
      <c r="B46" s="200" t="s">
        <v>247</v>
      </c>
      <c r="C46" s="201">
        <v>570162.32999999996</v>
      </c>
      <c r="D46" s="202">
        <v>551380.47</v>
      </c>
    </row>
    <row r="47" spans="1:6" x14ac:dyDescent="0.25">
      <c r="A47" s="203"/>
      <c r="B47" s="200" t="s">
        <v>248</v>
      </c>
      <c r="C47" s="201">
        <v>281718.7</v>
      </c>
      <c r="D47" s="202">
        <v>218653.66</v>
      </c>
    </row>
    <row r="48" spans="1:6" ht="36" x14ac:dyDescent="0.25">
      <c r="A48" s="204" t="s">
        <v>216</v>
      </c>
      <c r="B48" s="180" t="s">
        <v>249</v>
      </c>
      <c r="C48" s="205">
        <v>8315.7000000000007</v>
      </c>
      <c r="D48" s="206">
        <v>8315.7000000000007</v>
      </c>
    </row>
    <row r="49" spans="1:11" ht="25.5" customHeight="1" x14ac:dyDescent="0.25">
      <c r="A49" s="204" t="s">
        <v>223</v>
      </c>
      <c r="B49" s="207" t="s">
        <v>250</v>
      </c>
      <c r="C49" s="208">
        <v>15147865.57</v>
      </c>
      <c r="D49" s="198"/>
    </row>
    <row r="50" spans="1:11" x14ac:dyDescent="0.25">
      <c r="A50" s="196" t="s">
        <v>230</v>
      </c>
      <c r="B50" s="207" t="s">
        <v>251</v>
      </c>
      <c r="C50" s="209">
        <v>6183597.5199999996</v>
      </c>
      <c r="D50" s="198"/>
    </row>
    <row r="51" spans="1:11" ht="36.75" x14ac:dyDescent="0.25">
      <c r="A51" s="210" t="s">
        <v>239</v>
      </c>
      <c r="B51" s="207" t="s">
        <v>252</v>
      </c>
      <c r="C51" s="209">
        <v>3083.19</v>
      </c>
      <c r="D51" s="211"/>
      <c r="E51" s="212"/>
      <c r="F51" s="213"/>
      <c r="G51" s="213"/>
      <c r="H51" s="213"/>
      <c r="I51" s="214"/>
      <c r="J51" s="214"/>
      <c r="K51" s="214"/>
    </row>
    <row r="52" spans="1:11" ht="24.75" x14ac:dyDescent="0.25">
      <c r="A52" s="210" t="s">
        <v>253</v>
      </c>
      <c r="B52" s="207" t="s">
        <v>254</v>
      </c>
      <c r="C52" s="209">
        <v>45147.23</v>
      </c>
      <c r="D52" s="211">
        <v>0</v>
      </c>
      <c r="F52" s="213"/>
      <c r="G52" s="213"/>
      <c r="H52" s="213"/>
    </row>
    <row r="53" spans="1:11" x14ac:dyDescent="0.25">
      <c r="A53" s="210">
        <v>7</v>
      </c>
      <c r="B53" s="207" t="s">
        <v>255</v>
      </c>
      <c r="C53" s="209">
        <v>4428.33</v>
      </c>
      <c r="D53" s="211"/>
      <c r="F53" s="213"/>
      <c r="G53" s="213"/>
      <c r="H53" s="213"/>
    </row>
    <row r="54" spans="1:11" x14ac:dyDescent="0.25">
      <c r="A54" s="215"/>
      <c r="B54" s="216" t="s">
        <v>244</v>
      </c>
      <c r="C54" s="405">
        <f>SUM(C45+C48+C49+C50+C51+C52+C53)</f>
        <v>22244318.57</v>
      </c>
      <c r="D54" s="406">
        <f>SUM(D45+D48+D51+D52)</f>
        <v>778349.83</v>
      </c>
      <c r="F54" s="192"/>
    </row>
    <row r="56" spans="1:11" s="217" customFormat="1" ht="11.25" x14ac:dyDescent="0.2">
      <c r="A56" s="407" t="s">
        <v>256</v>
      </c>
      <c r="B56" s="407"/>
    </row>
  </sheetData>
  <mergeCells count="7">
    <mergeCell ref="A2:D2"/>
    <mergeCell ref="A4:A6"/>
    <mergeCell ref="B4:D4"/>
    <mergeCell ref="B5:B6"/>
    <mergeCell ref="A42:A44"/>
    <mergeCell ref="B42:D42"/>
    <mergeCell ref="B43:B44"/>
  </mergeCells>
  <pageMargins left="0.51181102362204722" right="0.51181102362204722" top="0.55118110236220474"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2</vt:i4>
      </vt:variant>
    </vt:vector>
  </HeadingPairs>
  <TitlesOfParts>
    <vt:vector size="4" baseType="lpstr">
      <vt:lpstr>Wydatki</vt:lpstr>
      <vt:lpstr>Zobowiązania</vt:lpstr>
      <vt:lpstr>Wydatki!Tytuły_wydruku</vt:lpstr>
      <vt:lpstr>Zobowiązania!Tytuły_wydruku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2006-09-22T13:37:51Z</dcterms:created>
  <dcterms:modified xsi:type="dcterms:W3CDTF">2018-08-29T12:52:45Z</dcterms:modified>
</cp:coreProperties>
</file>