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05" yWindow="-105" windowWidth="19440" windowHeight="12525"/>
  </bookViews>
  <sheets>
    <sheet name="Przedmiar" sheetId="4" r:id="rId1"/>
    <sheet name="Arkusz1" sheetId="5" r:id="rId2"/>
    <sheet name="Arkusz2" sheetId="6" r:id="rId3"/>
  </sheets>
  <definedNames>
    <definedName name="_xlnm.Print_Area" localSheetId="0">Przedmiar!$A$1:$E$243</definedName>
  </definedNames>
  <calcPr calcId="191029"/>
  <fileRecoveryPr autoRecover="0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4"/>
  <c r="E79" l="1"/>
  <c r="E70"/>
  <c r="E120" l="1"/>
  <c r="E86" l="1"/>
  <c r="E85"/>
  <c r="E84"/>
  <c r="E83"/>
  <c r="E82"/>
  <c r="E94" l="1"/>
  <c r="Y5" i="6"/>
  <c r="Y4"/>
  <c r="Q5"/>
  <c r="Q6"/>
  <c r="Q7"/>
  <c r="Q8"/>
  <c r="Q9"/>
  <c r="Q4"/>
  <c r="Q14" s="1"/>
  <c r="H5"/>
  <c r="H6"/>
  <c r="H7"/>
  <c r="H8"/>
  <c r="H9"/>
  <c r="H10"/>
  <c r="H11"/>
  <c r="H12"/>
  <c r="H13"/>
  <c r="H14"/>
  <c r="H15"/>
  <c r="H16"/>
  <c r="H17"/>
  <c r="H18"/>
  <c r="H19"/>
  <c r="H20"/>
  <c r="H21"/>
  <c r="H4"/>
  <c r="C18"/>
  <c r="G4" i="5"/>
  <c r="H4"/>
  <c r="I4"/>
  <c r="J4"/>
  <c r="K4"/>
  <c r="L4"/>
  <c r="G5"/>
  <c r="H5"/>
  <c r="I5"/>
  <c r="J5"/>
  <c r="K5"/>
  <c r="L5"/>
  <c r="G6"/>
  <c r="H6"/>
  <c r="I6"/>
  <c r="J6"/>
  <c r="K6"/>
  <c r="L6"/>
  <c r="G7"/>
  <c r="H7"/>
  <c r="I7"/>
  <c r="J7"/>
  <c r="K7"/>
  <c r="L7"/>
  <c r="G8"/>
  <c r="H8"/>
  <c r="I8"/>
  <c r="J8"/>
  <c r="K8"/>
  <c r="L8"/>
  <c r="G9"/>
  <c r="H9"/>
  <c r="I9"/>
  <c r="J9"/>
  <c r="K9"/>
  <c r="L9"/>
  <c r="G10"/>
  <c r="H10"/>
  <c r="I10"/>
  <c r="J10"/>
  <c r="K10"/>
  <c r="L10"/>
  <c r="G11"/>
  <c r="H11"/>
  <c r="I11"/>
  <c r="J11"/>
  <c r="K11"/>
  <c r="L11"/>
  <c r="G12"/>
  <c r="H12"/>
  <c r="I12"/>
  <c r="J12"/>
  <c r="K12"/>
  <c r="L12"/>
  <c r="G13"/>
  <c r="H13"/>
  <c r="I13"/>
  <c r="J13"/>
  <c r="K13"/>
  <c r="L13"/>
  <c r="G14"/>
  <c r="H14"/>
  <c r="I14"/>
  <c r="J14"/>
  <c r="K14"/>
  <c r="L14"/>
  <c r="G15"/>
  <c r="H15"/>
  <c r="I15"/>
  <c r="J15"/>
  <c r="K15"/>
  <c r="L15"/>
  <c r="G16"/>
  <c r="H16"/>
  <c r="I16"/>
  <c r="J16"/>
  <c r="K16"/>
  <c r="L16"/>
  <c r="G17"/>
  <c r="H17"/>
  <c r="I17"/>
  <c r="J17"/>
  <c r="K17"/>
  <c r="L17"/>
  <c r="G18"/>
  <c r="H18"/>
  <c r="I18"/>
  <c r="J18"/>
  <c r="K18"/>
  <c r="L18"/>
  <c r="G19"/>
  <c r="H19"/>
  <c r="I19"/>
  <c r="J19"/>
  <c r="K19"/>
  <c r="L19"/>
  <c r="G20"/>
  <c r="H20"/>
  <c r="I20"/>
  <c r="J20"/>
  <c r="K20"/>
  <c r="L20"/>
  <c r="G21"/>
  <c r="H21"/>
  <c r="I21"/>
  <c r="J21"/>
  <c r="K21"/>
  <c r="L21"/>
  <c r="G22"/>
  <c r="H22"/>
  <c r="I22"/>
  <c r="J22"/>
  <c r="K22"/>
  <c r="L22"/>
  <c r="G23"/>
  <c r="H23"/>
  <c r="I23"/>
  <c r="J23"/>
  <c r="K23"/>
  <c r="L23"/>
  <c r="G24"/>
  <c r="H24"/>
  <c r="I24"/>
  <c r="J24"/>
  <c r="K24"/>
  <c r="L24"/>
  <c r="G25"/>
  <c r="H25"/>
  <c r="I25"/>
  <c r="J25"/>
  <c r="K25"/>
  <c r="L25"/>
  <c r="G26"/>
  <c r="H26"/>
  <c r="I26"/>
  <c r="J26"/>
  <c r="K26"/>
  <c r="L26"/>
  <c r="G27"/>
  <c r="H27"/>
  <c r="I27"/>
  <c r="J27"/>
  <c r="K27"/>
  <c r="L27"/>
  <c r="G28"/>
  <c r="H28"/>
  <c r="I28"/>
  <c r="J28"/>
  <c r="K28"/>
  <c r="L28"/>
  <c r="G29"/>
  <c r="H29"/>
  <c r="I29"/>
  <c r="J29"/>
  <c r="K29"/>
  <c r="L29"/>
  <c r="G30"/>
  <c r="H30"/>
  <c r="I30"/>
  <c r="J30"/>
  <c r="K30"/>
  <c r="L30"/>
  <c r="G31"/>
  <c r="H31"/>
  <c r="I31"/>
  <c r="J31"/>
  <c r="K31"/>
  <c r="L31"/>
  <c r="G32"/>
  <c r="H32"/>
  <c r="I32"/>
  <c r="J32"/>
  <c r="K32"/>
  <c r="L32"/>
  <c r="G33"/>
  <c r="H33"/>
  <c r="I33"/>
  <c r="J33"/>
  <c r="K33"/>
  <c r="L33"/>
  <c r="G34"/>
  <c r="H34"/>
  <c r="I34"/>
  <c r="J34"/>
  <c r="K34"/>
  <c r="L34"/>
  <c r="G35"/>
  <c r="H35"/>
  <c r="I35"/>
  <c r="J35"/>
  <c r="K35"/>
  <c r="L35"/>
  <c r="G36"/>
  <c r="H36"/>
  <c r="I36"/>
  <c r="J36"/>
  <c r="K36"/>
  <c r="L36"/>
  <c r="G37"/>
  <c r="H37"/>
  <c r="I37"/>
  <c r="J37"/>
  <c r="K37"/>
  <c r="L37"/>
  <c r="G38"/>
  <c r="H38"/>
  <c r="I38"/>
  <c r="J38"/>
  <c r="K38"/>
  <c r="L38"/>
  <c r="G39"/>
  <c r="H39"/>
  <c r="I39"/>
  <c r="J39"/>
  <c r="K39"/>
  <c r="L39"/>
  <c r="G40"/>
  <c r="H40"/>
  <c r="I40"/>
  <c r="J40"/>
  <c r="K40"/>
  <c r="L40"/>
  <c r="G41"/>
  <c r="H41"/>
  <c r="I41"/>
  <c r="J41"/>
  <c r="K41"/>
  <c r="L41"/>
  <c r="G42"/>
  <c r="H42"/>
  <c r="I42"/>
  <c r="J42"/>
  <c r="K42"/>
  <c r="L42"/>
  <c r="G43"/>
  <c r="H43"/>
  <c r="I43"/>
  <c r="J43"/>
  <c r="K43"/>
  <c r="L43"/>
  <c r="G44"/>
  <c r="H44"/>
  <c r="I44"/>
  <c r="J44"/>
  <c r="K44"/>
  <c r="L44"/>
  <c r="G46"/>
  <c r="H46"/>
  <c r="I46"/>
  <c r="J46"/>
  <c r="K46"/>
  <c r="L46"/>
  <c r="G47"/>
  <c r="H47"/>
  <c r="I47"/>
  <c r="J47"/>
  <c r="K47"/>
  <c r="L47"/>
  <c r="G48"/>
  <c r="H48"/>
  <c r="I48"/>
  <c r="J48"/>
  <c r="K48"/>
  <c r="L48"/>
  <c r="G49"/>
  <c r="H49"/>
  <c r="I49"/>
  <c r="J49"/>
  <c r="K49"/>
  <c r="L49"/>
  <c r="G50"/>
  <c r="H50"/>
  <c r="I50"/>
  <c r="J50"/>
  <c r="K50"/>
  <c r="L50"/>
  <c r="G51"/>
  <c r="H51"/>
  <c r="I51"/>
  <c r="J51"/>
  <c r="K51"/>
  <c r="L51"/>
  <c r="L3"/>
  <c r="K3"/>
  <c r="J3"/>
  <c r="I3"/>
  <c r="H3"/>
  <c r="G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I45" s="1"/>
  <c r="I52" s="1"/>
  <c r="E46"/>
  <c r="E47"/>
  <c r="E48"/>
  <c r="E49"/>
  <c r="E50"/>
  <c r="E51"/>
  <c r="E3"/>
  <c r="Y12" i="6" l="1"/>
  <c r="H23"/>
  <c r="H45" i="5"/>
  <c r="H52" s="1"/>
  <c r="G45"/>
  <c r="L45"/>
  <c r="L52" s="1"/>
  <c r="K45"/>
  <c r="K52" s="1"/>
  <c r="J45"/>
  <c r="J52" s="1"/>
  <c r="G52"/>
  <c r="M52" l="1"/>
  <c r="E29" i="4"/>
  <c r="E89"/>
  <c r="E65" l="1"/>
  <c r="E26"/>
  <c r="E30" l="1"/>
  <c r="E64"/>
</calcChain>
</file>

<file path=xl/sharedStrings.xml><?xml version="1.0" encoding="utf-8"?>
<sst xmlns="http://schemas.openxmlformats.org/spreadsheetml/2006/main" count="847" uniqueCount="501">
  <si>
    <t xml:space="preserve">Lp. </t>
  </si>
  <si>
    <t>Opis</t>
  </si>
  <si>
    <t>I. Roboty pomiarowe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</si>
  <si>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</si>
  <si>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Inwestor:</t>
  </si>
  <si>
    <t>Adres inwestycji:</t>
  </si>
  <si>
    <t>Ilość</t>
  </si>
  <si>
    <t>J.m.</t>
  </si>
  <si>
    <t>ul. Pomarańczowa 43/15, 70-781 Szczecin</t>
  </si>
  <si>
    <t>Data sporządzenia:</t>
  </si>
  <si>
    <t>Nazwa i adres jednostki opracowującej kosztorys:</t>
  </si>
  <si>
    <t xml:space="preserve">Cel: </t>
  </si>
  <si>
    <t>szt.</t>
  </si>
  <si>
    <t>km</t>
  </si>
  <si>
    <t>ha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</si>
  <si>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</si>
  <si>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Rozebranie obrzeży 8x30 cm na podsypce piaskowej wraz z wywozem gruzu betonowego na odkład Wyknawcy.</t>
  </si>
  <si>
    <t>III. Roboty ziemne</t>
  </si>
  <si>
    <t>IV. Podbudowy</t>
  </si>
  <si>
    <t>V. Nawierzchnie</t>
  </si>
  <si>
    <t>VI. Elementy ulic</t>
  </si>
  <si>
    <t>II. Roboty przygotowawcze i rozbiórkowe</t>
  </si>
  <si>
    <t>D-01.02.01</t>
  </si>
  <si>
    <t>D-01.02.04</t>
  </si>
  <si>
    <t>Rozebranie krawęzników betonowych 15x30 cm na ławie betonowej wraz z wywozem gruzu betonowego na odkład Wykonawcy.</t>
  </si>
  <si>
    <t xml:space="preserve">szt. </t>
  </si>
  <si>
    <t>VII. Tereny zielone</t>
  </si>
  <si>
    <t>VIII. Stała organizacja ruchu</t>
  </si>
  <si>
    <t>IX. Roboty towarzyszące</t>
  </si>
  <si>
    <t>mb</t>
  </si>
  <si>
    <t>D-04.01.01</t>
  </si>
  <si>
    <t>D-04.06.01b</t>
  </si>
  <si>
    <t>D-05.03.01</t>
  </si>
  <si>
    <t>D-05.03.23a</t>
  </si>
  <si>
    <t>D-08.03.01</t>
  </si>
  <si>
    <t>D-07.02.01</t>
  </si>
  <si>
    <t>D-07.01.01</t>
  </si>
  <si>
    <t>D-01.03.04</t>
  </si>
  <si>
    <t>D-03.02.01a</t>
  </si>
  <si>
    <t>D-01.01.01a</t>
  </si>
  <si>
    <t>D-01.02.02a</t>
  </si>
  <si>
    <t>Przebudowa ulicy Krasińskiego w Gryfinie, na odcinku od ul. Asnyka do ul. Wojska Polskiego</t>
  </si>
  <si>
    <t>21/132, 45/7, 21/99, 21/110, 45/8, 10/3, 10/6, 20/4, 21/11, 21/18, 21/61, 21/62, 21/97, 21/98, 21/106, 21/117, 21/129, 29/4, 42, 50, 145, 544
 - obręb 0004 m. Gryfino</t>
  </si>
  <si>
    <t>Obrzeża betonowe o wymiarach 6x20 cm na podsypce cementowo - piaskowej, spoiny wypełnione zaprawą cementową.</t>
  </si>
  <si>
    <t>Zabezpieczenie kabli teletechnicznych poprzez ułożenie rur osłonowych dwódzielnych A120PS wraz z towarzyszącymi robotami ziemnymi wraz z ułożeniem taśmy ostrzegawczej.</t>
  </si>
  <si>
    <t>Usunięcie warstwy ziemi urodzajnej (humus) o grubości 15cm wraz z wywozem urobku na odkład Wykonawcy.</t>
  </si>
  <si>
    <t>D-10.01.01</t>
  </si>
  <si>
    <t>D-07.06.02</t>
  </si>
  <si>
    <t>Mechaniczne malowanie powierzchni miejsc przeznaczonych dla osób niepełnosprawnych w kolorze niebieskim - malowanie cienkowarstwowe.</t>
  </si>
  <si>
    <t>VIA Projekt Łukasz Szawaryński</t>
  </si>
  <si>
    <t>Słupki do znaków drogowych mini o śr. 50 mm.</t>
  </si>
  <si>
    <t>TABELA ELEMENTÓW ROZLICZENIOWYCH</t>
  </si>
  <si>
    <t>Mechaniczne malowanie linii na skrzyżowaniach i przejściach dla pieszych farbą chlorokauczukową - malowanie cienkowarstwowe.</t>
  </si>
  <si>
    <t>Mechaniczne malowanie linii na skrzyżowaniach i przejściach dla pieszych farbą chlorokauczukową - malowanie grubowarstwowe.</t>
  </si>
  <si>
    <t>Słupki do znaków drogowych z rur stalowych śr. 60 mm.</t>
  </si>
  <si>
    <t>Wysięgniki do znaków drogowych z rur stalowych śr. 60 mm.</t>
  </si>
  <si>
    <r>
      <t>Przymocowanie tablic znaków drogowych zakazu, nakazu, ostrzegawczych, informacyjnych o powierzchni do 0,3m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.</t>
    </r>
  </si>
  <si>
    <t>Demontaż tablic znaków drogowych zakazu, nakazu, ostrzegawczych, informacyjnych i tabliczek wraz z wywozem w miejsce wskazane przez Zamawiającego.</t>
  </si>
  <si>
    <t>Roboty ziemne - formowanie i zagęszczanie nasypów o wysokości do 3,0m wraz z dowozem materiału.</t>
  </si>
  <si>
    <t>Mechaniczne profilowanie i zagęszczanie podłoża pod warstwy konstrukcyjne nawierzchni.</t>
  </si>
  <si>
    <t xml:space="preserve">Podbudowa z kruszywa łamanego 0/31,5 - warstwa konstr. chodnika gr. po zagęszczeniu 10 cm. </t>
  </si>
  <si>
    <t>Warstwa kruszywa stabilizowanego cementem C1,5/2,0 - warstwa konstr. ciągu pieszo-rowerowego, chodnika, zjazdów i miejsc parkingowych gr. po zagęszczeniu 10 cm.</t>
  </si>
  <si>
    <t>Podbudowa z kruszywa łamanego 0/31,5 - warstwa konstr. ciąg pieszo-rowerowy gr. po zagęszczeniu 15 cm.</t>
  </si>
  <si>
    <t>Nawierzchnia z kostki brukowej betonowej 10x20cm o grubości 8 cm na podsypce cementowo - piaskowej koloru szarego - schody terenowe.</t>
  </si>
  <si>
    <t>Ustawienie krawężnika betonowego o wymiarach 15x30 cm na podsypce cementowo - piaskowej z wykonaniem ławy betonowej z oporem klasy C12/15. W cenę krawężnika należy wliczyć ustawienie krawężników skośnych o wymiarach 15x22/30 cm oraz łukowych.</t>
  </si>
  <si>
    <t>Ustawienie krawężnika betonowego o wymiarach 15x22 cm na podsypce  cementowo-piaskowej z wykonaniem ławy betonowej z oporem klasy C12/15.</t>
  </si>
  <si>
    <t>Ustawienie krawężnika kamiennego o wymiarach 15x30 cm na podsypce cementowo - piaskowej z wykonaniem ławy betonowej z oporem klasy C12/15.</t>
  </si>
  <si>
    <t>Obrzeża betonowe o wymiarach 8x30 cm na podsypce cementowo-piaskowej.</t>
  </si>
  <si>
    <t>Mechaniczne plantowanie powierzchni gruntu rodzimego wraz z humusowaniem skarp i obsianiem mieszanką traw przy gr. warstwy humusu 10 cm.</t>
  </si>
  <si>
    <t>kpl.</t>
  </si>
  <si>
    <t>Wycinka drzew średnicy 26-35 cm, wraz z z usunięciem karczy, zasypaniem dołów po karczach oraz wywózką dłużyc i karpin. Drewno stanowi własność Inwestora. Pozostałości po wycince, karcze, gałęzie należy zutylizować.</t>
  </si>
  <si>
    <t>Wycinka drzew średnicy 36-45 cm, wraz z z usunięciem karczy, zasypaniem dołów po karczach oraz wywózką dłużyc i karpin. Drewno stanowi własność Inwestora. Pozostałości po wycince, karcze, gałęzie należy zutylizować.</t>
  </si>
  <si>
    <t>Wycinka drzew średnicy do 46-55 cm, wraz z z usunięciem karczy, zasypaniem dołów po karczach oraz wywózką dłużyc i karpin. Drewno stanowi własność Inwestora. Pozostałości po wycince, karcze, gałęzie należy zutylizować.</t>
  </si>
  <si>
    <t>Cięcia pielęgnacyjne. Przycięcie ist. żywopłotów, krzewów i drzew wzdłuż zaprojektowanych ciągów pieszych i pieszo-rowerowych do granicy posesji. Gałęzie należy zutylizować.</t>
  </si>
  <si>
    <t>Przełożenie ist. nawierzchni ciągów pieszych z bet. kostki brukowej i płytek chodnikowych w miejach łączenia wykonywanych nawierzchni z ist. Materiał układać na podsypce cem-piaskowej gr. 3 cm.</t>
  </si>
  <si>
    <t>t</t>
  </si>
  <si>
    <t>Przestawienie istniejącej, stalowej wiaty śmietnikowej o wymiarach 4,5x8,0 m wraz z wykonaniem fundamentów i montażem w wyznaczonym miejscu.</t>
  </si>
  <si>
    <t>Przestawienie istniejącego trzepaka wraz z wykonaniem nowych fundamentów. Lokalizację należy uzgodnić z Właścicielem.</t>
  </si>
  <si>
    <t>Przestawienie pojemników na odpady segregowalne/ pojemników na odzież używaną. Lokalizację należy uzgodnić z Właścicielem.</t>
  </si>
  <si>
    <t>Pomiary geodezyjne, wytyczenie  w terenie osi głównych, pomiary geodezyjne realizacyjne, sporządzanie dokumentacji powykonawczej, inwentaryzacji, map geodezyjnych powykonawczych oraz pomiary kontrolne i sprawdzające.</t>
  </si>
  <si>
    <t>Karczowanie średniej gęstości krzaków, podszycia oraz żywopłotów wraz z wywozem na odkład Wykonawcy i utylizacją.</t>
  </si>
  <si>
    <t>Rozebranie nawierzchni miejsc postojowych z płyt ażutowych i wielootworowych o wymiarach 100x70 i gr. 12 cm na podsypce piaskowej gr. 5 cm wraz z wywozem gruzu budowlanego na odkład Wykonawcy.</t>
  </si>
  <si>
    <t>Rozebranie nawierzchni chodników z płytek 35x35 cm, gr. 8 cm na podsypce piaskowej gr. 5 cm wraz z wywozem gruzu na odkład Wykonawcy.</t>
  </si>
  <si>
    <t>Rozebranie nawierzchni betonowych z płyt o wym. 100x200 cm i gr. 15 cm na podsypce piaskowej gr. 5 cm  wraz z wywozem gruzu na odkład Wykonawcy.</t>
  </si>
  <si>
    <t>Rozbiórka nawierzchni z mieszanek mineralno - bitumcznych o grubości średnio 5 cm poprzez frezowanie - nawierzchnia jezdni. Frez stanowi własnośc Inwestora. Destrukt bitumiczny należy wywieźć w miejsce wskazane przez Inwestora do 10 km.</t>
  </si>
  <si>
    <t>Rozbiórka nawierzchni z mieszanek mineralno - bitumcznych o grubości średnio 3 cm poprzez frezowanie - nawierzchnia jezdni. Frez stanowi własnośc Inwestora. Destrukt bitumiczny należy wywieźć w miejsce wskazane przez Inwestora do 10 km.</t>
  </si>
  <si>
    <t>Rozebranie istniejącego murku oporowego - ist. umocnienie skarp z płyt betonowych pełnych i płyt wierlootworowych z wywozem gruzu na odkład Wykonawcy.</t>
  </si>
  <si>
    <t>Przestawienie istniejącej wiaty przystnakowej poprzez demontaż, zabezpieczenie na czas prowadzonych robót budowlanych oraz ponowny montaż we wskazane miejsce przez Właściciela wiaty.</t>
  </si>
  <si>
    <t>Przestawienie istniejącej śmietników betonowych poprzez demontaż, zabezpieczenie na czas prowadzonych robót budowlanych oraz ponowny montaż we wskazane miejsce przez Właściciela wiaty.</t>
  </si>
  <si>
    <t>Demontaż słupków stalowych znaków drogowych wraz z wywozem w miejsce wskazane przez Zamawiającego do 5 km.</t>
  </si>
  <si>
    <t>Nawierzchnia z mieszanek mineralno - bitumicznych AC 16 W, KR 3-4 - warstwa wiążąca o grubości po zagęszczeniu 5cm wraz z oczyszczeniem i skropieniem dolnej warstwy.</t>
  </si>
  <si>
    <t>Nawierzchnia z mieszanek mineralno - bitumicznych SMA 8S, KR 3-4 - warstwa ścieralna o grubości po zagęszczeniu 4cm wraz z oczyszczeniem i skropieniem dolnej warstwy.</t>
  </si>
  <si>
    <t>Nawierzchnia z kostki betonowej śrutowanej (o odsłoniejętej strukturze mineralnej) o grubości 8cm na podsypce cementowo - piaskowej gr. 5 cm. Nawierzchnia zjazdów i miejsc postojowych. Kostka o zwiększonym formacie - tj. szerokość 15-20 cm i długość 15-30cm (możliwość wykorzystania różnych formatów o stałej szerokośći i zmiennej długości). Nawierzchnia układana zgodnie z deseniem przedstawionym w części rysunkowej. Kolorystyka szara, miejsca wyznaczyć kostką koloru grafitowego.</t>
  </si>
  <si>
    <t>Nawierzchnia z kostki betonowej śrutowanej (o odsłoniejętej strukturze mineralnej) o grubości 8cm na podsypce cementowo - piaskowej gr. 5 cm. Nawierzchnia chodników. Kostka o zwiększonym formacie - tj. szerokość 15-20 cm i długość 15-30cm (możliwość wykorzystania różnych formatów o stałej szerokośći i zmiennej długości). Nawierzchnia układana zgodnie z deseniem przedstawionym w części rysunkowej. Kolor szary z odcięciem krawędzi chodnika jednym rzedem kostki koloru grafitowego.</t>
  </si>
  <si>
    <t>Płytki wskaźnikowe, ostrzegawcze z wypustkami, koloru żółtego 30x30x8 z polimerobetonu C60/75.</t>
  </si>
  <si>
    <t>Nawierzchnia z mieszanek mineralno - bitumicznych AC 11 W, KR1-2, warstwa wiążąca o gr. po zagęszczeniu 4cm - ciąg pieszo-rowerowy wraz z oczyszczeniem i skropieniem dolnej warstwy.</t>
  </si>
  <si>
    <t>Nawierzchnia z mieszanek mineralno - bitumicznych AC 8 S, KR1-2, warstwa ścieralna o gr. po zagęszczeniu 4cm - ciąg pieszo-rowerowy wraz z oczyszczeniem i skropieniem dolnej warstwy.</t>
  </si>
  <si>
    <t>maj 2020</t>
  </si>
  <si>
    <t>Palisada z betonowych elementów prefabrykowanych 100x16,5x16,5cm na ławie betonowej z oporem klasy C12/15.</t>
  </si>
  <si>
    <t>Ustawienie balustrady stalowej z pochwytem na słupkach stalowych dla pieszych o wys. 1,1 m. Elementy ocynkowane, pomalowane proszkowo na kolor RAL7016. Rozstaw słupków co 1,5 m.</t>
  </si>
  <si>
    <t>Rozebranie podbudowy betonowej o grubości 15 cm wraz z wywozem gruzu na odkład Wykonawcy.</t>
  </si>
  <si>
    <t>Rozebranie podbudowy betonowej o grubości 10 cm wraz z wywozem gruzu na odkład Wykonawcy.</t>
  </si>
  <si>
    <t>Urządzenia bezpieczeństwa ruchu - barierki drogowe U-12a. Kolor należy uzgodnić z Zamawiającym.</t>
  </si>
  <si>
    <t>Podbudowa z kruszywa stabilizowanego cementem C3/4 gr. po zagęszczeniu 15 cm (warstwa konstrukcyjna zatoki autobusowej).</t>
  </si>
  <si>
    <t>Podbudowa z kruszywa stabilizowanego cementem C3/4 gr. po zagęszczeniu 20 cm (warstwa konstrukcyjna nawierzchni jezdni dla G2-G4).</t>
  </si>
  <si>
    <t>Podbudowa z kruszywa łamanego 0/31,5 - warstwa konstr. jezdni, zjazdów, miejsc postojowych gr. po zagęszczeniu 20 cm.</t>
  </si>
  <si>
    <t>Podbudowa betonowa z dylatacją - grubość warstwy po zagęszczeniu 22 cm. Podbudowa z betonu cementowego C16/20 (warstwa konstrukcyjna zatoki autobusowej).</t>
  </si>
  <si>
    <t>m</t>
  </si>
  <si>
    <t>S-00.00
S-01.01
S-02.01
S-03.01</t>
  </si>
  <si>
    <t>Zakup, dostawa, montaż, studni betonowych o średnicy 1500mm z włazami na głownych zasuwach wodociągowych wg warunków Przedsiębiorstwa Usług Komunalnych sp. z o.o. w Gryfinie</t>
  </si>
  <si>
    <t>II. Kanalizacja deszczowa.</t>
  </si>
  <si>
    <t>III. Sieć wodociągowa</t>
  </si>
  <si>
    <t>Demontaż rurociągu betonowego, kielichowego o średnicy nominalnej 150 i 200 mm uszczelnionego zaprawą cementową - kolizyjne uzbrojenie podziemne - wraz z wyposażeniem, robotami ziemnymi, umocnieniem ścian wykopów, wykonaniem ewentualnego odwodnienia, obsługą geodezyjną i utylizacją odpadów.</t>
  </si>
  <si>
    <t>Demontaż rurociągu betonowego, kielichowego o średnicy nominalnej 300 mm uszczelnionego zaprawą cementową - kolizyjne uzbrojenie podziemne - wraz z wyposażeniem, robotami ziemnymi, umocnieniem ścian wykopów, wykonaniem ewentualnego odwodnienia, obsługą geodezyjną i utylizacją odpadów.</t>
  </si>
  <si>
    <t>Demontaż rurociągu betonowego, kielichowego o średnicy nominalnej 400 mm uszczelnionego zaprawą cementową - kolizyjne uzbrojenie podziemne - wraz z wyposażeniem, robotami ziemnymi, umocnieniem ścian wykopów, wykonaniem ewentualnego odwodnienia, obsługą geodezyjną i utylizacją odpadów.</t>
  </si>
  <si>
    <t>Demontaż studzienek ściekowych ulicznych betonowych o śr. 500 mm z osadnikiem, wyposażeniem, robotami ziemnymi, umocnieniem ścian wykopów, wykonaniem ewentualnego odwodnienia, obsługą geodezyjną i utylizacją odpadów.</t>
  </si>
  <si>
    <t>I. Roboty rozbiórkowe.</t>
  </si>
  <si>
    <t>&lt;15</t>
  </si>
  <si>
    <t>16-25</t>
  </si>
  <si>
    <t>26-35</t>
  </si>
  <si>
    <t>36-45</t>
  </si>
  <si>
    <t>46-55</t>
  </si>
  <si>
    <t>Wycinka drzew średnicy do 15 cm, wraz z z usunięciem karczy, zasypaniem dołów po karczach oraz wywózką dłużyc i karpin. Drewno stanowi własność Inwestora. Pozostałości po wycince, karcze, gałęzie należy zutylizować.</t>
  </si>
  <si>
    <t>Wycinka drzew średnicy 16-25 cm, wraz z z usunięciem karczy, zasypaniem dołów po karczach oraz wywózką dłużyc i karpin. Drewno stanowi własność Inwestora. Pozostałości po wycince, karcze, gałęzie należy zutylizować.</t>
  </si>
  <si>
    <t>PŁYTY</t>
  </si>
  <si>
    <t>BLOCZKI</t>
  </si>
  <si>
    <t>KAMIEŃ</t>
  </si>
  <si>
    <t>Rozebranie istniejącego murku oporowego z kamienia na betonie z wywozem gruzu na odkład Wykonawcy.</t>
  </si>
  <si>
    <t>Rozebranie istniejących elementów betonowych stanowiących elementy zagospodarowania pasa drogowego, w tym betonowe podjazdy dla wózków z wywozem gruzu na odkład Wykonawcy.</t>
  </si>
  <si>
    <t>Rozbiórka istniejącej poręczy stalowej - istniejące schody terenowe - wraz z wywozem na odkład Wykonawcy.</t>
  </si>
  <si>
    <t>Ława betonowa z C12/15 gr. 80 cm i szerokości 30 cm - długość 513 mb - pod murek z bloczków betonowych.</t>
  </si>
  <si>
    <t>Kanały rurowe - rury z PVC SN8 łączone na wcisk o śr.160mm wraz z wyposażeniem, robotami ziemnymi, podsypką, obsypką, umocnieniami ścian wykopów, wymianą gruntu, transportem gruntu, materiałów i wykonaniem próby, kontrolą wykonanej kanalizacji kamerą inspekcyjną, studniami wraz z kosztami zakupu materiałów, dowozem, montażem, wykonaniem ewentualnego odwodnienia, obsługą geodezyjną, utylizacją odpadów itp.</t>
  </si>
  <si>
    <t>Kanały rurowe - rury z PVC SN8 łączone na wcisk o śr. 200mm wraz z wyposażeniem, robotami ziemnymi, podsypką, obsypką, umocnieniami ścian wykopów, wymianą gruntu, transportem gruntu, materiałów i wykonaniem próby, kontrolą wykonanej kanalizacji kamerą inspekcyjną,  studniami wraz z kosztami zakupu materiałów, dowozem, montażem, wykonaniem ewentualnego odwodnienia, obsługą geodezyjną, utylizacją odpadów itp.</t>
  </si>
  <si>
    <t>Kanały rurowe - rury z PVC SN8 łączone na wcisk o śr. 315mm wraz z wyposażeniem, robotami ziemnymi, podsypką, obsypką, umocnieniami ścian wykopów, wymianą gruntu, transportem gruntu, materiałów i wykonaniem próby, kontrolą wykonanej kanalizacji kamerą inspekcyjną, studniami wraz z kosztami zakupu materiałów, dowozem, montażem, wykonaniem ewentualnego odwodnienia, obsługą geodezyjną, utylizacją odpadów itp.</t>
  </si>
  <si>
    <t>Kanały rurowe - rury z PVC SN8 łączone na wcisk o śr. 400mm wraz z wyposażeniem, robotami ziemnymi, podsypką, obsypką, umocnieniami ścian wykopów, wymianą gruntu, transportem gruntu, materiałów i wykonaniem próby, kontrolą wykonanej kanalizacji kamerą inspekcyjną, studniami wraz z kosztami zakupu materiałów, dowozem, montażem, wykonaniem ewentualnego odwodnienia, obsługą geodezyjną, utylizacją odpadów itp.</t>
  </si>
  <si>
    <t>Włączenie ist. kanałów deszczowych w projektowaną sieć (zgodnie z dokumentacją techniczną).</t>
  </si>
  <si>
    <t>Regulacja pionowa studzienek dla zaworów wodociągowych (nieobjętych obudową studnią) ,gazowych oraz hydrantu wraz z wymianą skrzynek na nowe.</t>
  </si>
  <si>
    <t>D-10.10.01m</t>
  </si>
  <si>
    <t>D-02.00.01
D-02.01.01</t>
  </si>
  <si>
    <t>D-02.00.01
D-02.03.01</t>
  </si>
  <si>
    <t>D-04.07.01a
D-04.03.01</t>
  </si>
  <si>
    <t>D-05.03.05b
D-04.03.01</t>
  </si>
  <si>
    <t>D-04.04.00
D-04.04.02</t>
  </si>
  <si>
    <t>D-04.05.00
D-04.05.01</t>
  </si>
  <si>
    <t>D-05.03.23a
D-01.02.04</t>
  </si>
  <si>
    <t>D-05.03.13a
D-04.03.01</t>
  </si>
  <si>
    <t>D-05.03.05b
D-04.03.01
D-10.05.01</t>
  </si>
  <si>
    <t>D-08.01.01a</t>
  </si>
  <si>
    <t>D-08.01.01b</t>
  </si>
  <si>
    <t>D-08.02.02a</t>
  </si>
  <si>
    <t>D-05.03.01
D-08.03.01</t>
  </si>
  <si>
    <t>D-04.02.01</t>
  </si>
  <si>
    <t>D-08.02.01a</t>
  </si>
  <si>
    <t>TOM 1. BRANŻA DROGOWA</t>
  </si>
  <si>
    <t>TOM 2. BRANŻA SANITARNA</t>
  </si>
  <si>
    <t>TOM 3. LIKWIDACJA KOLIZJI ELEKTROENERGETYCZNYCH</t>
  </si>
  <si>
    <t>I. Trasowanie linii kablowych (ST-RE1, ST-RE2)</t>
  </si>
  <si>
    <t>Wytyczenie trasy linii w terenie przejrzystym</t>
  </si>
  <si>
    <t>Kopanie koparkami podsiębiernymi rowów dla kabli o głębokości do 0.8 m i szer. dna do 0.4 m w gruncie kat. III-IV</t>
  </si>
  <si>
    <t>Nasypanie warstwy piasku grubości 0.1 m na dno rowu kablowego o szer.do 0.4 m Krotność = 2</t>
  </si>
  <si>
    <t>Układanie rur ochronnych z RHDPEp o średnicy do 110/10mm w wykopie - SRS 110</t>
  </si>
  <si>
    <t>Demontaż kabli wielożyłowych o masie do 3.0 kg/m na napięcie znamionowe poniżej 110 kV w rowach kablowych Krotność = 0.8</t>
  </si>
  <si>
    <t>Ręczne układanie kabli wielożyłowych o masie do 3.0 kg/m na napięcie znamionowe poniżej 110 kV w rowach kablowych - projektowany kabel</t>
  </si>
  <si>
    <t>Układanie inst. kabli wielożyłowych o masie do 3.0 kg/m na napięcie znamionowe poniżej 110 kV w rurach pustakach lub kanałach zamkniętych</t>
  </si>
  <si>
    <t>Montaż w rowach muf przelotowych z rur termokurczliwych na kablach wielożyłowych z żyłami Al o przekroju do 150 mm2 na napięcie do 1 kV o izolacji i powłoce z tworzyw sztucznych - 2-3 mufy w strefie</t>
  </si>
  <si>
    <t>Układanie bednarki w rowach kablowych - bednarka do 120 mm2</t>
  </si>
  <si>
    <t>Układanie bednarki w kanałach lub tunelach luzem - bednarka do 120 mm2</t>
  </si>
  <si>
    <t>Ręczne układanie folii na kablu - budowa - dla KABLA nN</t>
  </si>
  <si>
    <t>Mechaniczne zasypywanie rowów dla kabli o głębokości do 0.6 m i szer. dna do 0.4 m w gruncie kat. III-IV</t>
  </si>
  <si>
    <t>Kopanie koparkami podsiębiernymi rowów dla kabli o głębokości do 1.0 m i szer. dna do 0.4 m w gruncie kat. III-IV</t>
  </si>
  <si>
    <t>Montaż w rowach muf przelotowych z taśm izolacyjnych na kablach jednożyłowych z żyłami Al o przekroju do 240 mm2 na napięcie do 20 kV o izolacji i powłoce z tworzyw sztucznych - 2-3 mufy w strefie</t>
  </si>
  <si>
    <t>Łączenie przewodów uziemiających przez spawanie w wykopie - bednarka 120 mm2 Krotność = 2</t>
  </si>
  <si>
    <t>Ręczne układanie folii na kablu - budowa - dla KABLA SN</t>
  </si>
  <si>
    <t>Układanie rur ochronnych z RHDPEp o średnicy do 110/10mm w wykopie - A110PS</t>
  </si>
  <si>
    <t>Mechaniczne zasypywanie rowów dla kabli o głębokości do 0.8 m i szer. dna do 0.4 m w gruncie kat. III-IV</t>
  </si>
  <si>
    <t>Szafki kablowe o masie 100 kg - ZK1</t>
  </si>
  <si>
    <t>Badania i pomiary instalacji uziemiającej (pierwszy pomiar)</t>
  </si>
  <si>
    <t>Badania i pomiary instalacji uziemiającej (każdy następny pomiar) Krotność = 7</t>
  </si>
  <si>
    <t>Badanie linii kablowej o ilości żył do 4</t>
  </si>
  <si>
    <t>odc.</t>
  </si>
  <si>
    <t>II. Likwidacja kolizji eletroenergetycznych</t>
  </si>
  <si>
    <t>II.I. Układanie linii kablowych nN 0,4kV (ST-RE1)</t>
  </si>
  <si>
    <t>II.II. Układanie linii kablowych SN 15kV (ST-RE2)</t>
  </si>
  <si>
    <t>ST-RE1
ST-RE2</t>
  </si>
  <si>
    <t>ST-RE1</t>
  </si>
  <si>
    <t>ST-RE2</t>
  </si>
  <si>
    <t>ST-RE3</t>
  </si>
  <si>
    <t>ST-RE4</t>
  </si>
  <si>
    <t>ST-RE5</t>
  </si>
  <si>
    <t>ST-RE6</t>
  </si>
  <si>
    <t>`</t>
  </si>
  <si>
    <t>ST - RE2</t>
  </si>
  <si>
    <t>IV. Badania i pomiary instalacji elektrycznej</t>
  </si>
  <si>
    <t>ST - RE3</t>
  </si>
  <si>
    <t>TOM 4. OŚWIETLENIE DROGOWE</t>
  </si>
  <si>
    <t>Układanie rur ochronnych z PCW o średnicy do 75 mm w wykopie - DVK75</t>
  </si>
  <si>
    <t>Układanie rur ochronnych z RHDPEp o średnicy do 75 mm w wykopie - SRS75</t>
  </si>
  <si>
    <t>Układanie rur ochronnych z RHDPEp o średnicy do 110 mm w wykopie - A110PS</t>
  </si>
  <si>
    <t>Układanie rur ochronnych giętkich z PCW o średnicy do 50mm w wykopie - zabezpieczenie kabla przy słupach</t>
  </si>
  <si>
    <t>Montaż w rowach muf przelotowych z rur termokurczliwych na kablach wielożyłowych z żyłami Al o przekroju do 150 mm2 na napięcie do 1 kV o izolacji i powłoce z tworzyw sztucznych - 1 mufy w strefie</t>
  </si>
  <si>
    <t>Wciąganie przewodów z udziałem podnośnika samochodowego w słup lub rury osłonowe</t>
  </si>
  <si>
    <t>Montaż złącz słupowych w słupach oświetleniowych (w proj. słupach) - komplet</t>
  </si>
  <si>
    <t>Ręczne demontaż kabli wielożyłowych o masie do 1.0 kg/m na napięcie znamionowe poniżej 110 kV w rowach kablowych</t>
  </si>
  <si>
    <t>Badanie linii kablowej o ilości żył do 4  Nowa linia oświetleniowa</t>
  </si>
  <si>
    <t>Pomiary natężenia oświetlenia - pierwszy komplet 5 pomiarów dokonywanych w terenie wraz z protokołem</t>
  </si>
  <si>
    <t>kpl.pom.</t>
  </si>
  <si>
    <t>Pomiary natężenia oświetlenia - każdy dalszy komplet pomiarów dokonywanych w terenie wraz z protokołem</t>
  </si>
  <si>
    <t>TOM 5. SYGNALIZACJA ŚWIETLNA - KANALIZACJA KABLOWA I MONTAŻ URZĄDZEŃ</t>
  </si>
  <si>
    <t>II.I. Układanie linii kablowych</t>
  </si>
  <si>
    <t>II. Oświetlenie drogowe</t>
  </si>
  <si>
    <t>Budowa kanalizacji kablowej w gruncie kategorii III, 1 warstwa i 1 otwór w ciągu kanalizacji, 1 rura w warstwie - podejścia do słupów sygnalizacyjnych</t>
  </si>
  <si>
    <t>kpl</t>
  </si>
  <si>
    <t>Montaż masztów i konsol sygnalizatorów ulicznych, konsole (3szt/kpl) na maszcie, fundament wylewany - maszt MABO 312</t>
  </si>
  <si>
    <t>szt</t>
  </si>
  <si>
    <t>Obróbka kabli sygnalizacyjnych i sterowniczych wielożyłowych, kabel 3-4-żyłowy</t>
  </si>
  <si>
    <t>Badanie linii kablowej średniego napięcia, niskiego napięcia i sterowniczej, kabel sygnalizacyjny, 7-żyłowy</t>
  </si>
  <si>
    <t>odcinek</t>
  </si>
  <si>
    <t>pomiar</t>
  </si>
  <si>
    <t>Badania i pomiary instalacji uziemiającej, piorunochronnej i skuteczności zerowania, uziemienie ochronne lub robocze, pomiar pierwszy</t>
  </si>
  <si>
    <t>I. Kanalizacja kablowa</t>
  </si>
  <si>
    <t>II. Montaż urządzeń sygnalizacji</t>
  </si>
  <si>
    <t>III. Układanie kabli i przewodów.</t>
  </si>
  <si>
    <t>IV. Pomiary</t>
  </si>
  <si>
    <t>III. Demontaże</t>
  </si>
  <si>
    <t>II. Montaż słupów oświetleniowych oraz opraw oświetleniowych</t>
  </si>
  <si>
    <t>Powiat Gryfiński
reprezentowany przez Zarząd Powiatu w Gryfinie
ul. 11 Listopada 16D
71-100 Gryfino</t>
  </si>
  <si>
    <t>Nr. SST</t>
  </si>
  <si>
    <t>I. Trasowanie linii kablowych</t>
  </si>
  <si>
    <t>Rozebranie nawierzchni parkingów, zatok autobusowych i chodników z kostki betonowej  gr. 8 cm na podsypce piaskowej gr 5 cm wraz z wywozem gruzu na odkład Wykonawcy.</t>
  </si>
  <si>
    <t>Demontaż studni rewizyjnych z kręgów betonowych o śr. 1200 mm wraz z wyposażeniem, robotami ziemnymi, umocnieniem ścian wykopów, wykonaniem ewentualnego odwodnienia, obsługą geodezyjną i utylizacją odpadów. Włazy żeliwne należy przewieźć w miejsce wskazane przez Zamawiającego.</t>
  </si>
  <si>
    <t>T-ST-01.03.04</t>
  </si>
  <si>
    <t>T-ST-07.03.01</t>
  </si>
  <si>
    <t>Rozebranie podbudowy z płyt ażurowych grubości 15 cm wraz z wywozem gruzu na odkład Wykonawcy.</t>
  </si>
  <si>
    <t>Rozebranie podbudowy betonowej zbrojonej prętami Ø5 o grubości 10 cm wraz z wywozem gruzu na odkład Wykonawcy.</t>
  </si>
  <si>
    <t>Rozebranie podbudowy betonowej o grubości 20 cm wraz z wywozem gruzu na odkład Wykonawcy.</t>
  </si>
  <si>
    <t xml:space="preserve">Rozebranie podbudowy z tłucznia kamiennego gr. 20 cm wraz z wywozem na odkład Wykonawcy. Podbudowa istniejących nawierzchni miejsc postojowych i zjazdów. </t>
  </si>
  <si>
    <t>Rozebranie istniejącego murku oporowego z bloczków betonowych na fundamencie betonowym z wywozem gruzu na odkład Wykonawcy.</t>
  </si>
  <si>
    <t>Rozbiórka istniejącej barierek typu U-12a wraz z rozbiórką fundamentu i wywozem na odkład Wykonawcy.</t>
  </si>
  <si>
    <t>Roboty ziemne - wykop pod projektowane warstwy konstrukcyjne związane z wykonaniem koryta z transportem urobku na odkład Wykonawcy.</t>
  </si>
  <si>
    <r>
      <t xml:space="preserve">Warstwa ulepszonego podłoża z mieszanki niezwiązanej lub gruntu niewysadzinowego o CBR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Arial"/>
        <family val="2"/>
        <charset val="238"/>
      </rPr>
      <t xml:space="preserve"> 20% i k</t>
    </r>
    <r>
      <rPr>
        <vertAlign val="subscript"/>
        <sz val="10"/>
        <color theme="1"/>
        <rFont val="Arial"/>
        <family val="2"/>
        <charset val="238"/>
      </rPr>
      <t>10</t>
    </r>
    <r>
      <rPr>
        <sz val="10"/>
        <color theme="1"/>
        <rFont val="Arial"/>
        <family val="2"/>
        <charset val="238"/>
      </rPr>
      <t xml:space="preserve"> ≥ 8m/dobę  grubości 40 cm (warstwa konstrukcyjna jezdni dla G4). Wymiana gruntu - zagęszczana w dwóch warstwach.</t>
    </r>
  </si>
  <si>
    <t>Warstwa podbudowy zasadniczej AC 22P - warstwa konstr. jezdni gr. po zagęszczeniu 7 cm wraz z oczyszczeniem i skropieniem dolnej warstwy (warstwa konstrukcyjna jezdni).</t>
  </si>
  <si>
    <r>
      <t>Nawierzchnia z mieszanek mineralno - bitumicznych AC 16W, KR 3-4 - warstwa wyrównawcza w ilości śr. 100kg/m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wraz z oczyszczenie i skropieniem dolnej warstwy.</t>
    </r>
  </si>
  <si>
    <t>Nawierzchnia z kostki brukowej betonowej 10x20cm o grubości 8 cm na podsypce cementowo - piaskowej, kostka kolorowa (barwę uzgodnić z Inwestorem) - podjazdy schodów terenowych.</t>
  </si>
  <si>
    <t>Nawierzchnia z kostki kamiennej, rzędowej o wysokości 15/17 cm na podsypce cementowo-piaskowej (kostka nowa) wraz ze spoinowaniem zaprawą cementową na bazie kwarcu.</t>
  </si>
  <si>
    <t>Opaska z dwóch rzedów kostki kamiennej h=15-17 cm na ławie betonowej z oporem klasy C20/25 i gr. 15 cm spoinowana zaprawą cementową na bazie kwarcu.</t>
  </si>
  <si>
    <r>
      <t xml:space="preserve">Murek oporowy z bloczków betonowych 25x39x19cm elewacyjnych o fakturze łamanej na gotowej ławie betonowej - wysokość muru </t>
    </r>
    <r>
      <rPr>
        <b/>
        <sz val="10"/>
        <color rgb="FF000000"/>
        <rFont val="Arial"/>
        <family val="2"/>
        <charset val="238"/>
      </rPr>
      <t>0,4 m</t>
    </r>
    <r>
      <rPr>
        <sz val="10"/>
        <color rgb="FF000000"/>
        <rFont val="Arial"/>
        <family val="2"/>
        <charset val="238"/>
      </rPr>
      <t xml:space="preserve"> - długość 218 mb.</t>
    </r>
  </si>
  <si>
    <r>
      <t xml:space="preserve">Murek oporowy z bloczków betonowych 25x39x19cm elewacyjnych o fakturze łamanej gotowej ławie betonowej - wysokość muru </t>
    </r>
    <r>
      <rPr>
        <b/>
        <sz val="10"/>
        <color rgb="FF000000"/>
        <rFont val="Arial"/>
        <family val="2"/>
        <charset val="238"/>
      </rPr>
      <t>0,6 m</t>
    </r>
    <r>
      <rPr>
        <sz val="10"/>
        <color rgb="FF000000"/>
        <rFont val="Arial"/>
        <family val="2"/>
        <charset val="238"/>
      </rPr>
      <t xml:space="preserve"> - długość 152 mb.</t>
    </r>
  </si>
  <si>
    <r>
      <t xml:space="preserve">Murek oporowy z bloczków betonowych 25x39x19cm elewacyjnych  o fakturze łamanej na gotowej ławie betonowej - wysokość muru </t>
    </r>
    <r>
      <rPr>
        <b/>
        <sz val="10"/>
        <color rgb="FF000000"/>
        <rFont val="Arial"/>
        <family val="2"/>
        <charset val="238"/>
      </rPr>
      <t>0,8 m</t>
    </r>
    <r>
      <rPr>
        <sz val="10"/>
        <color rgb="FF000000"/>
        <rFont val="Arial"/>
        <family val="2"/>
        <charset val="238"/>
      </rPr>
      <t xml:space="preserve"> - długość 98 mb.</t>
    </r>
  </si>
  <si>
    <r>
      <t xml:space="preserve">Murek oporowy z bloczków betonowych 25x39x19cm elewacyjnych o fakturze łamanej na gotowej ławie betonowej - wysokość muru </t>
    </r>
    <r>
      <rPr>
        <b/>
        <sz val="10"/>
        <color rgb="FF000000"/>
        <rFont val="Arial"/>
        <family val="2"/>
        <charset val="238"/>
      </rPr>
      <t>1,0 m</t>
    </r>
    <r>
      <rPr>
        <sz val="10"/>
        <color rgb="FF000000"/>
        <rFont val="Arial"/>
        <family val="2"/>
        <charset val="238"/>
      </rPr>
      <t xml:space="preserve"> - długość 45 mb.</t>
    </r>
  </si>
  <si>
    <t>Regulacja pionowa studzienek teletechnicznych wraz z wymianą ram i pokryw na nowe.</t>
  </si>
  <si>
    <t>Regulacja pionowa istniejących właszów kanalizacji sanitarnej wraz z wymianą włazu na nowy.</t>
  </si>
  <si>
    <t>Przebudowa isntniejących studni rewizyjnych poprzez wymianę pierścienia odciążającego, płyty i włazu kanałowego na właz samopoziomujący „pływający” żeliwny z wypełnieniem betonowym, zastosowaniem pierścienia tłumiącego i regulacji wysokościowej włazu przy użyciu adapterów z materiałów sztucznych. Materiał o przeznaczeniu pod ruch ciężki (klasa D400).</t>
  </si>
  <si>
    <t>Przebudowa górnych elementów istniejących studni kanalizacji sanitarnej z zastosowaniem betonowych pierścieni dystansowych i odciążających wraz z regulacją i wymianą włazów na nowe. Studnie w proj. nawierzchniach betonowych.</t>
  </si>
  <si>
    <t>Przestawienie słupków oznakowania sieci gazowej kolidujących z zagospodarowaniem terenu. Słupki należy przenieść poza skrajnie drogową/rowerową. Roboty należy prowadzić w uzgodnieniu z zarządcą sieci.</t>
  </si>
  <si>
    <t>Przestawienie istniejącego paczkomatu "Inpost" o długości ok. 8 m. Urządzenie należy zabezpieczyć na czas wykonywania prac w jego obszarze i ponownie zamontować po ich zakończeniu. Prace należy prowadzić pod nadzorem właścicielskim.</t>
  </si>
  <si>
    <t>S-00.00
S-01.01
S-02.01
S-03.01
D-03.02.01a</t>
  </si>
  <si>
    <t>Usunięcie karczy o średnicy 36-45 cm wraz z zasypaniem dołów i wywozem na odkład Wykonawcy. Karcze należy zutylizować.</t>
  </si>
  <si>
    <t>Studzienki prefabrykowane z tworzyw sztucznych o śr. 1200mm wraz z wyposażeniem, osadzeniem żeliwnego włazu samopoziomującego "pływającego", pierścieni tłumiących i regulacji wysokościowej przy użyciu adapterów z materiałów sztucznych, robotami ziemnymi, podsypką, obsypką, umocnieniami ścian wykopów, transportem gruntu, materiałów i wykonaniem próby, wykonaniem połączeń z rurociągami, wraz z kosztami zakupu materiałów, dowozem, montażem, wykonaniem ewentualnego odwodnienia, obsługą geodezyjną, utylizacją odpadów itp.</t>
  </si>
  <si>
    <t>Studzienki ściekowe uliczne betonowe o śr. 500mm z osadnikiem 1m wraz z wyposażeniem, osadzeniem wpustu, robotami ziemnymi, podsypką, obsypką, umocnieniami ścian wykopów, transportem gruntu, materiałów i wykonaniem próby, wykonaniem połączeń z rurociągami, wraz z kosztami zakupu materiałów, dowozem, montażem, wykonaniem ewentualnego odwodnienia, obsługą geodezyjną, utylizacją odpadów itp. Regulację wykonać przy użyciu adapterów z tworzyw sztucznych.</t>
  </si>
  <si>
    <t>Układanie rur ochronnych z RHDPE o średnicy do 110/10mm w wykopie - DVK 110</t>
  </si>
  <si>
    <t>Ręczne układanie kabli wielożyłowych o masie do 3.0 kg/m na napięcie znamionowe poniżej 110 kV w rowach kablowych - istniejący (przesunięcie)</t>
  </si>
  <si>
    <t>Układanie rur ochronnych z RHDPE o średnicy do 160 mm w wykopie - A160PS</t>
  </si>
  <si>
    <t>Układanie rur ochronnych z RHDPE o średnicy do 160 mm w wykopie - DVK 160</t>
  </si>
  <si>
    <t>Układanie rur ochronnych z RHDPE o średnicy do 160 mm w wykopie - SRS 160</t>
  </si>
  <si>
    <t>Demontaż kabli o masie do 3.0 kg/m na napięcie znamionowe poniżej 110 kV w rowach kablowych</t>
  </si>
  <si>
    <t>Ręczne układanie kabli jednożyłowych o masie do 3.0 kg/m na napięcie znamionowe poniżej 110 kV w rowach kablowych - projektowane kable Krotność = 3</t>
  </si>
  <si>
    <t>Ręczne układanie kabli jednożyłowych o masie do 3.0 kg/m na napięcie znamionowe poniżej 110 kV w rowach kablowych - istniejące (przesunięcia) Krotność = 3</t>
  </si>
  <si>
    <t>Układanie kabli jednożyłowych o masie do 3.0 kg/m na napięcie znamionowe poniżej 110 kV w rurach, pustakach lub kanałach zamkniętych Krotność = 3</t>
  </si>
  <si>
    <t>II.III. Wymiana Złącza Kablowego</t>
  </si>
  <si>
    <t>Badanie linii kablowej SN</t>
  </si>
  <si>
    <t>Mechaniczne przepychanie rur HDPE o średnicy do 125 mm pod drogami i nasypami - SRS-G 110</t>
  </si>
  <si>
    <t>Ręczne układanie kabli wielożyłowych o masie do 1.0 kg/m na napięcie znamionowe poniżej 110 kV w rowach kablowych (YAKY 4x25mm2)</t>
  </si>
  <si>
    <t>Układanie kabli wielożyłowych o masie do 1.0 kg/m na napięcie znamionowe poniżej 110 kV w rurach pustakach lub kanałach zamkniętych (YAKY 4x25mm2)</t>
  </si>
  <si>
    <t>Ręczne układanie kabli wielożyłowych o masie do 1.0 kg/m na napięcie znamionowe poniżej 110 kV w rowach kablowych (YAKY 4x35mm2)</t>
  </si>
  <si>
    <t>Układanie kabli wielożyłowych o masie do 1.0 kg/m na napięcie znamionowe poniżej 110 kV w rurach pustakach lub kanałach zamkniętych (YAKY 4x35mm2)</t>
  </si>
  <si>
    <t>Montaż palczatki termokurczliwej</t>
  </si>
  <si>
    <t>Rozebranie i ponowne ułożenie chodników, wysepek przystankowych i przejść dla pieszych z płyt betonowych 35x35x5 cm na podsypce cementowo-piaskowej Krotność = 2</t>
  </si>
  <si>
    <t>m2</t>
  </si>
  <si>
    <t>Montaż i stawianie słupów oświetleniowych z wysięgnikiem o masie do 300 kg - drogowy bez uziemienia</t>
  </si>
  <si>
    <t>Montaż i stawianie słupów oświetleniowych z wysięgnikiem o masie do 300 kg - drogowy z uziemieniem</t>
  </si>
  <si>
    <t>Montaż i stawianie słupów oświetleniowych o masie do 300 kg - doświetlenie bez uziemienia</t>
  </si>
  <si>
    <t>Montaż i stawianie słupów oświetleniowych o masie do 300 kg - doświetlenie z uziemieniem</t>
  </si>
  <si>
    <t>Montaż opraw oświetlenia zewnętrznego na słupie - oprawa drogowa</t>
  </si>
  <si>
    <t>Montaż opraw oświetlenia zewnętrznego na słupie oprawa doświetlająca przejście</t>
  </si>
  <si>
    <t>Odłączenie i demontaż istniejących złącz słupowych z istniejącego słupa oświetleniowego wzdłuż ul. Krasińskiego</t>
  </si>
  <si>
    <t>Odłączenie i demontaż istniejącej oprawy oświetlenia zewnętrznego ze słupów wzdłuż ul. Krasińskiego</t>
  </si>
  <si>
    <t>Demontaż istniejących słupów oświetleniowych wzdłuż ul. Krasińskiego</t>
  </si>
  <si>
    <t>Budowa studni kablowych prefabrykowanych rozdzielczych SKR, typ SKR-1, grunt kategorii III</t>
  </si>
  <si>
    <t>Pogłębienie o 50·cm studni kablowych z kostki betonowej (bloczków), SKR-1, grunt kategorii III (2,5x20 cm) - przejście pod ulicami Krotność = 2.5</t>
  </si>
  <si>
    <t>Budowa kanalizacji kablowej pierwotnej z rur z tworzyw sztucznych w wykopie wykonanym machanicznie w gruncie kategorii III, 1 warstwa i 1 otwór w ciągu kanalizacji, 1 rura w warstwie</t>
  </si>
  <si>
    <t>Montaż masztów sygnalizacji ulicznej - SRP 40-1 MABO</t>
  </si>
  <si>
    <t>Montaż latarni sygnałowych kompletnych</t>
  </si>
  <si>
    <t>Montaż przycisków dla pieszych</t>
  </si>
  <si>
    <t>Montaż sygnalizatorów dźwiękowych</t>
  </si>
  <si>
    <t>Montaż detektorów ruchu MDFR-4 dla rowerzystów</t>
  </si>
  <si>
    <t>Demontaż istn. sterownika i montaż nowego sterownika sygnalicacji ulicznej</t>
  </si>
  <si>
    <t>Układanie kabli w rurach, pustakach lub kanałach zamkniętych, kabel do 0,5·kg/m - przewody do latarni sygnałowych i kable do pętli indukcyjnych</t>
  </si>
  <si>
    <t>Przewody izolowane 1-żyłowe wciągane do rur, 4,0·mm2 - połączenia wyrównawcze</t>
  </si>
  <si>
    <t>Przewody kabelkowe wciągane do rur i w kanały zamknięte, rury, przekrój do 7,5·mm2 - maszty sygnalizacyjne</t>
  </si>
  <si>
    <t>Podłączenie przewodów pod zaciski lub bolce, przewód pojedynczy do 2,5·mm2</t>
  </si>
  <si>
    <t>Sprawdzenie i pomiar obwodu elektrycznego nn, obwód 1-fazowy</t>
  </si>
  <si>
    <t>Pomiar rezystancji izolacji instalacji elektrycznej, obwód 1-fazowy, pomiar pierwszy</t>
  </si>
  <si>
    <t>Pomiar rezystancji izolacji instalacji elektrycznej, obwód 1-fazowy, pomiar każdy następny</t>
  </si>
  <si>
    <t>Sprawdzenie i pomiary obwodów sygnalizacji i przekaźników sygnalizacyjnych, obwód sygnalizacyjny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</si>
  <si>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</si>
  <si>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</si>
  <si>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</si>
  <si>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</si>
  <si>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</si>
  <si>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</si>
  <si>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</si>
  <si>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</si>
  <si>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</si>
  <si>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</si>
  <si>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</si>
  <si>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</si>
  <si>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</si>
  <si>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</si>
  <si>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</si>
  <si>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</si>
  <si>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</si>
  <si>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</si>
  <si>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</si>
  <si>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</si>
  <si>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</si>
  <si>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</si>
  <si>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</si>
  <si>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</si>
  <si>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</si>
  <si>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</si>
  <si>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</si>
  <si>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</si>
  <si>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</si>
  <si>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</si>
  <si>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</si>
  <si>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1.32.</t>
  </si>
  <si>
    <t>1.33.</t>
  </si>
  <si>
    <t>1.34.</t>
  </si>
  <si>
    <t>1.35.</t>
  </si>
  <si>
    <t>1.36.</t>
  </si>
  <si>
    <t>1.37.</t>
  </si>
  <si>
    <t>1.38.</t>
  </si>
  <si>
    <t>1.39.</t>
  </si>
  <si>
    <t>1.40.</t>
  </si>
  <si>
    <t>1.41.</t>
  </si>
  <si>
    <t>1.42.</t>
  </si>
  <si>
    <t>1.43.</t>
  </si>
  <si>
    <t>1.44.</t>
  </si>
  <si>
    <t>1.45.</t>
  </si>
  <si>
    <t>1.46.</t>
  </si>
  <si>
    <t>1.47.</t>
  </si>
  <si>
    <t>1.48.</t>
  </si>
  <si>
    <t>1.49.</t>
  </si>
  <si>
    <t>1.50.</t>
  </si>
  <si>
    <t>1.51.</t>
  </si>
  <si>
    <t>1.52.</t>
  </si>
  <si>
    <t>1.53.</t>
  </si>
  <si>
    <t>1.54.</t>
  </si>
  <si>
    <t>1.55.</t>
  </si>
  <si>
    <t>1.56.</t>
  </si>
  <si>
    <t>1.57.</t>
  </si>
  <si>
    <t>1.58.</t>
  </si>
  <si>
    <t>1.59.</t>
  </si>
  <si>
    <t>1.60.</t>
  </si>
  <si>
    <t>1.61.</t>
  </si>
  <si>
    <t>1.62.</t>
  </si>
  <si>
    <t>1.63.</t>
  </si>
  <si>
    <t>1.64.</t>
  </si>
  <si>
    <t>1.65.</t>
  </si>
  <si>
    <t>1.66.</t>
  </si>
  <si>
    <t>1.67.</t>
  </si>
  <si>
    <t>1.68.</t>
  </si>
  <si>
    <t>1.69.</t>
  </si>
  <si>
    <t>1.70.</t>
  </si>
  <si>
    <t>1.71.</t>
  </si>
  <si>
    <t>1.72.</t>
  </si>
  <si>
    <t>1.73.</t>
  </si>
  <si>
    <t>1.74.</t>
  </si>
  <si>
    <t>1.75.</t>
  </si>
  <si>
    <t>1.76.</t>
  </si>
  <si>
    <t>1.77.</t>
  </si>
  <si>
    <t>1.78.</t>
  </si>
  <si>
    <t>1.79.</t>
  </si>
  <si>
    <t>1.80.</t>
  </si>
  <si>
    <t>1.81.</t>
  </si>
  <si>
    <t>1.82.</t>
  </si>
  <si>
    <t>1.83.</t>
  </si>
  <si>
    <t>1.84.</t>
  </si>
  <si>
    <t>1.85.</t>
  </si>
  <si>
    <t>1.86.</t>
  </si>
  <si>
    <t>1.87.</t>
  </si>
  <si>
    <t>1.88.</t>
  </si>
  <si>
    <t>1.89.</t>
  </si>
  <si>
    <t>1.90.</t>
  </si>
  <si>
    <t>1.91.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</si>
  <si>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</si>
  <si>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</si>
  <si>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</si>
  <si>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</si>
  <si>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</si>
  <si>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</si>
  <si>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</si>
  <si>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</si>
  <si>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</si>
  <si>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</si>
  <si>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</si>
  <si>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</si>
  <si>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</si>
  <si>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</si>
  <si>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</si>
  <si>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</si>
  <si>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</si>
  <si>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</si>
  <si>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</si>
  <si>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</si>
  <si>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</si>
  <si>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</si>
  <si>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</si>
  <si>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</si>
  <si>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</si>
  <si>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</si>
  <si>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</si>
  <si>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</si>
  <si>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</si>
  <si>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</si>
  <si>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</si>
  <si>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</si>
  <si>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</si>
  <si>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</si>
  <si>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</si>
  <si>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3.23.</t>
  </si>
  <si>
    <t>3.24.</t>
  </si>
  <si>
    <t>3.25.</t>
  </si>
  <si>
    <t>3.26.</t>
  </si>
  <si>
    <t>3.27.</t>
  </si>
  <si>
    <t>3.28.</t>
  </si>
  <si>
    <t>3.29.</t>
  </si>
  <si>
    <t>3.30.</t>
  </si>
  <si>
    <t>3.31.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</si>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</sst>
</file>

<file path=xl/styles.xml><?xml version="1.0" encoding="utf-8"?>
<styleSheet xmlns="http://schemas.openxmlformats.org/spreadsheetml/2006/main">
  <numFmts count="2">
    <numFmt numFmtId="164" formatCode="#,##0.00\ _z_ł"/>
    <numFmt numFmtId="165" formatCode="0.000"/>
  </numFmts>
  <fonts count="27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alibri"/>
      <family val="2"/>
      <scheme val="minor"/>
    </font>
    <font>
      <b/>
      <sz val="1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41">
    <xf numFmtId="0" fontId="0" fillId="0" borderId="0" xfId="0"/>
    <xf numFmtId="0" fontId="7" fillId="0" borderId="0" xfId="0" applyNumberFormat="1" applyFont="1"/>
    <xf numFmtId="0" fontId="7" fillId="0" borderId="0" xfId="0" applyNumberFormat="1" applyFont="1" applyBorder="1"/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Alignment="1">
      <alignment vertical="center" wrapText="1"/>
    </xf>
    <xf numFmtId="0" fontId="10" fillId="0" borderId="0" xfId="0" applyNumberFormat="1" applyFont="1" applyBorder="1"/>
    <xf numFmtId="0" fontId="10" fillId="0" borderId="0" xfId="0" applyNumberFormat="1" applyFont="1"/>
    <xf numFmtId="0" fontId="2" fillId="0" borderId="8" xfId="0" applyNumberFormat="1" applyFont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9" fillId="0" borderId="8" xfId="1" applyNumberFormat="1" applyFont="1" applyFill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9" fillId="0" borderId="8" xfId="0" applyNumberFormat="1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1" fillId="3" borderId="8" xfId="0" applyNumberFormat="1" applyFont="1" applyFill="1" applyBorder="1" applyAlignment="1">
      <alignment vertical="center" wrapText="1"/>
    </xf>
    <xf numFmtId="0" fontId="2" fillId="0" borderId="9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3" fillId="0" borderId="0" xfId="1" applyNumberFormat="1" applyFont="1" applyFill="1" applyBorder="1" applyAlignment="1" applyProtection="1">
      <alignment vertical="center" wrapText="1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4" fontId="15" fillId="0" borderId="0" xfId="1" applyNumberFormat="1" applyFont="1" applyFill="1" applyBorder="1" applyAlignment="1" applyProtection="1">
      <alignment vertical="center" wrapText="1"/>
    </xf>
    <xf numFmtId="4" fontId="14" fillId="0" borderId="0" xfId="1" applyNumberFormat="1" applyFont="1" applyFill="1" applyBorder="1" applyAlignment="1" applyProtection="1">
      <alignment horizontal="center" vertical="center" wrapText="1"/>
    </xf>
    <xf numFmtId="3" fontId="12" fillId="0" borderId="0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17" fillId="0" borderId="0" xfId="0" applyNumberFormat="1" applyFont="1"/>
    <xf numFmtId="2" fontId="1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wrapText="1"/>
    </xf>
    <xf numFmtId="0" fontId="17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vertical="center"/>
    </xf>
    <xf numFmtId="0" fontId="9" fillId="3" borderId="10" xfId="0" applyFont="1" applyFill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left" vertical="center"/>
    </xf>
    <xf numFmtId="0" fontId="2" fillId="3" borderId="9" xfId="0" applyNumberFormat="1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>
      <alignment horizontal="center" vertical="center"/>
    </xf>
    <xf numFmtId="0" fontId="9" fillId="3" borderId="8" xfId="1" applyNumberFormat="1" applyFont="1" applyFill="1" applyBorder="1" applyAlignment="1">
      <alignment horizontal="left" vertical="center" wrapText="1"/>
    </xf>
    <xf numFmtId="0" fontId="9" fillId="3" borderId="8" xfId="0" applyNumberFormat="1" applyFont="1" applyFill="1" applyBorder="1" applyAlignment="1">
      <alignment horizontal="left" vertical="center" wrapText="1"/>
    </xf>
    <xf numFmtId="0" fontId="2" fillId="3" borderId="8" xfId="0" applyNumberFormat="1" applyFont="1" applyFill="1" applyBorder="1" applyAlignment="1" applyProtection="1">
      <alignment horizontal="left" vertical="center" wrapText="1"/>
    </xf>
    <xf numFmtId="49" fontId="2" fillId="3" borderId="8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Border="1"/>
    <xf numFmtId="0" fontId="7" fillId="0" borderId="11" xfId="0" applyNumberFormat="1" applyFont="1" applyBorder="1" applyAlignment="1">
      <alignment horizontal="right"/>
    </xf>
    <xf numFmtId="0" fontId="2" fillId="0" borderId="15" xfId="0" applyNumberFormat="1" applyFont="1" applyFill="1" applyBorder="1" applyAlignment="1">
      <alignment horizontal="center" vertical="center"/>
    </xf>
    <xf numFmtId="0" fontId="2" fillId="3" borderId="15" xfId="0" applyNumberFormat="1" applyFont="1" applyFill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/>
    </xf>
    <xf numFmtId="0" fontId="9" fillId="3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vertical="center" wrapText="1"/>
    </xf>
    <xf numFmtId="0" fontId="7" fillId="0" borderId="1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7" fillId="3" borderId="0" xfId="0" applyNumberFormat="1" applyFont="1" applyFill="1" applyBorder="1" applyAlignment="1">
      <alignment horizontal="center" vertical="center"/>
    </xf>
    <xf numFmtId="0" fontId="22" fillId="0" borderId="8" xfId="0" applyFont="1" applyBorder="1" applyAlignment="1">
      <alignment vertical="center" wrapText="1"/>
    </xf>
    <xf numFmtId="0" fontId="22" fillId="0" borderId="8" xfId="0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15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3" borderId="8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9" fontId="7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2" fillId="3" borderId="8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0" fontId="10" fillId="0" borderId="12" xfId="0" applyNumberFormat="1" applyFont="1" applyBorder="1" applyAlignment="1">
      <alignment horizontal="right" vertical="center"/>
    </xf>
    <xf numFmtId="0" fontId="10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8" fillId="0" borderId="3" xfId="0" applyNumberFormat="1" applyFont="1" applyBorder="1" applyAlignment="1">
      <alignment vertical="center"/>
    </xf>
    <xf numFmtId="0" fontId="7" fillId="0" borderId="12" xfId="0" applyNumberFormat="1" applyFont="1" applyBorder="1" applyAlignment="1">
      <alignment horizontal="right" vertical="center"/>
    </xf>
    <xf numFmtId="0" fontId="8" fillId="0" borderId="6" xfId="0" applyNumberFormat="1" applyFont="1" applyBorder="1" applyAlignment="1">
      <alignment vertical="center"/>
    </xf>
    <xf numFmtId="0" fontId="7" fillId="0" borderId="13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vertical="center"/>
    </xf>
    <xf numFmtId="0" fontId="2" fillId="3" borderId="8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vertical="center"/>
    </xf>
    <xf numFmtId="0" fontId="6" fillId="2" borderId="22" xfId="0" applyNumberFormat="1" applyFont="1" applyFill="1" applyBorder="1" applyAlignment="1">
      <alignment horizontal="center" vertical="center"/>
    </xf>
    <xf numFmtId="0" fontId="6" fillId="2" borderId="23" xfId="0" applyNumberFormat="1" applyFont="1" applyFill="1" applyBorder="1" applyAlignment="1">
      <alignment horizontal="center" vertical="center"/>
    </xf>
    <xf numFmtId="0" fontId="6" fillId="2" borderId="2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/>
    </xf>
    <xf numFmtId="4" fontId="9" fillId="0" borderId="27" xfId="0" applyNumberFormat="1" applyFont="1" applyBorder="1" applyAlignment="1">
      <alignment horizontal="center" vertical="center"/>
    </xf>
    <xf numFmtId="0" fontId="2" fillId="3" borderId="25" xfId="0" applyNumberFormat="1" applyFont="1" applyFill="1" applyBorder="1" applyAlignment="1">
      <alignment horizontal="center" vertical="center"/>
    </xf>
    <xf numFmtId="0" fontId="1" fillId="3" borderId="26" xfId="0" applyNumberFormat="1" applyFont="1" applyFill="1" applyBorder="1" applyAlignment="1">
      <alignment vertical="center" wrapText="1"/>
    </xf>
    <xf numFmtId="0" fontId="2" fillId="3" borderId="26" xfId="0" applyNumberFormat="1" applyFont="1" applyFill="1" applyBorder="1" applyAlignment="1">
      <alignment horizontal="center" vertical="center"/>
    </xf>
    <xf numFmtId="0" fontId="2" fillId="3" borderId="27" xfId="0" applyNumberFormat="1" applyFont="1" applyFill="1" applyBorder="1" applyAlignment="1">
      <alignment horizontal="center" vertical="center"/>
    </xf>
    <xf numFmtId="0" fontId="9" fillId="3" borderId="8" xfId="0" applyNumberFormat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7" fillId="0" borderId="29" xfId="0" applyNumberFormat="1" applyFont="1" applyBorder="1" applyAlignment="1">
      <alignment horizontal="center" vertical="center"/>
    </xf>
    <xf numFmtId="165" fontId="22" fillId="0" borderId="15" xfId="0" applyNumberFormat="1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6" xfId="0" applyFont="1" applyBorder="1" applyAlignment="1">
      <alignment vertical="center" wrapText="1"/>
    </xf>
    <xf numFmtId="0" fontId="22" fillId="0" borderId="27" xfId="0" applyFont="1" applyBorder="1" applyAlignment="1">
      <alignment horizontal="center" vertical="center"/>
    </xf>
    <xf numFmtId="0" fontId="25" fillId="2" borderId="9" xfId="0" applyNumberFormat="1" applyFont="1" applyFill="1" applyBorder="1" applyAlignment="1">
      <alignment horizontal="left" vertical="center"/>
    </xf>
    <xf numFmtId="0" fontId="25" fillId="2" borderId="8" xfId="0" applyNumberFormat="1" applyFont="1" applyFill="1" applyBorder="1" applyAlignment="1">
      <alignment horizontal="left" vertical="center"/>
    </xf>
    <xf numFmtId="0" fontId="25" fillId="2" borderId="15" xfId="0" applyNumberFormat="1" applyFont="1" applyFill="1" applyBorder="1" applyAlignment="1">
      <alignment horizontal="left" vertical="center"/>
    </xf>
    <xf numFmtId="0" fontId="21" fillId="4" borderId="19" xfId="0" applyNumberFormat="1" applyFont="1" applyFill="1" applyBorder="1" applyAlignment="1">
      <alignment horizontal="left" vertical="center"/>
    </xf>
    <xf numFmtId="0" fontId="21" fillId="4" borderId="20" xfId="0" applyNumberFormat="1" applyFont="1" applyFill="1" applyBorder="1" applyAlignment="1">
      <alignment horizontal="left" vertical="center"/>
    </xf>
    <xf numFmtId="0" fontId="21" fillId="4" borderId="21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25" fillId="2" borderId="16" xfId="0" applyNumberFormat="1" applyFont="1" applyFill="1" applyBorder="1" applyAlignment="1">
      <alignment horizontal="left" vertical="center"/>
    </xf>
    <xf numFmtId="0" fontId="25" fillId="2" borderId="17" xfId="0" applyNumberFormat="1" applyFont="1" applyFill="1" applyBorder="1" applyAlignment="1">
      <alignment horizontal="left" vertical="center"/>
    </xf>
    <xf numFmtId="0" fontId="25" fillId="2" borderId="18" xfId="0" applyNumberFormat="1" applyFont="1" applyFill="1" applyBorder="1" applyAlignment="1">
      <alignment horizontal="left" vertical="center"/>
    </xf>
    <xf numFmtId="0" fontId="7" fillId="0" borderId="2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24" fillId="0" borderId="19" xfId="0" applyNumberFormat="1" applyFont="1" applyFill="1" applyBorder="1" applyAlignment="1">
      <alignment horizontal="center" vertical="center"/>
    </xf>
    <xf numFmtId="0" fontId="24" fillId="0" borderId="20" xfId="0" applyNumberFormat="1" applyFont="1" applyFill="1" applyBorder="1" applyAlignment="1">
      <alignment horizontal="center" vertical="center"/>
    </xf>
    <xf numFmtId="0" fontId="24" fillId="0" borderId="21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43"/>
  <sheetViews>
    <sheetView tabSelected="1" view="pageBreakPreview" zoomScale="80" zoomScaleNormal="90" zoomScaleSheetLayoutView="80" workbookViewId="0">
      <selection activeCell="G4" sqref="G4"/>
    </sheetView>
  </sheetViews>
  <sheetFormatPr defaultColWidth="9.140625" defaultRowHeight="14.25"/>
  <cols>
    <col min="1" max="1" width="10" style="1" customWidth="1"/>
    <col min="2" max="2" width="13.7109375" style="1" customWidth="1"/>
    <col min="3" max="3" width="74.42578125" style="1" customWidth="1"/>
    <col min="4" max="4" width="10.28515625" style="1" customWidth="1"/>
    <col min="5" max="5" width="11.7109375" style="1" customWidth="1"/>
    <col min="6" max="6" width="23.7109375" style="1" customWidth="1"/>
    <col min="7" max="7" width="22.5703125" style="1" customWidth="1"/>
    <col min="8" max="8" width="26.140625" style="1" customWidth="1"/>
    <col min="9" max="9" width="23.42578125" style="1" customWidth="1"/>
    <col min="10" max="10" width="17.5703125" style="1" customWidth="1"/>
    <col min="11" max="11" width="19.28515625" style="1" customWidth="1"/>
    <col min="12" max="16384" width="9.140625" style="1"/>
  </cols>
  <sheetData>
    <row r="1" spans="1:11" ht="15" customHeight="1" thickBot="1">
      <c r="A1" s="119" t="s">
        <v>9</v>
      </c>
      <c r="B1" s="120"/>
      <c r="C1" s="25" t="s">
        <v>97</v>
      </c>
      <c r="D1" s="53"/>
      <c r="E1" s="45"/>
      <c r="F1" s="2"/>
      <c r="G1" s="2"/>
      <c r="H1" s="2"/>
      <c r="I1" s="2"/>
      <c r="J1" s="2"/>
      <c r="K1" s="2"/>
    </row>
    <row r="2" spans="1:11" ht="19.149999999999999" customHeight="1">
      <c r="A2" s="44"/>
      <c r="B2" s="53"/>
      <c r="C2" s="53"/>
      <c r="D2" s="53"/>
      <c r="E2" s="45"/>
      <c r="F2" s="2"/>
      <c r="G2" s="2"/>
      <c r="H2" s="2"/>
      <c r="I2" s="2"/>
      <c r="J2" s="2"/>
      <c r="K2" s="2"/>
    </row>
    <row r="3" spans="1:11" s="7" customFormat="1" ht="19.149999999999999" customHeight="1">
      <c r="A3" s="71" t="s">
        <v>4</v>
      </c>
      <c r="B3" s="72"/>
      <c r="C3" s="66"/>
      <c r="D3" s="66"/>
      <c r="E3" s="73"/>
      <c r="F3" s="74"/>
      <c r="G3" s="74"/>
      <c r="H3" s="74"/>
      <c r="I3" s="74"/>
      <c r="J3" s="74"/>
      <c r="K3" s="6"/>
    </row>
    <row r="4" spans="1:11" ht="68.45" customHeight="1">
      <c r="A4" s="121" t="s">
        <v>225</v>
      </c>
      <c r="B4" s="122"/>
      <c r="C4" s="122"/>
      <c r="D4" s="122"/>
      <c r="E4" s="123"/>
      <c r="F4" s="75"/>
      <c r="G4" s="57"/>
      <c r="H4" s="75"/>
      <c r="I4" s="75"/>
      <c r="J4" s="75"/>
      <c r="K4" s="2"/>
    </row>
    <row r="5" spans="1:11" ht="18" customHeight="1">
      <c r="A5" s="124" t="s">
        <v>10</v>
      </c>
      <c r="B5" s="125"/>
      <c r="C5" s="125"/>
      <c r="D5" s="99"/>
      <c r="E5" s="100"/>
      <c r="F5" s="75"/>
      <c r="G5" s="75"/>
      <c r="H5" s="75"/>
      <c r="I5" s="75"/>
      <c r="J5" s="75"/>
      <c r="K5" s="2"/>
    </row>
    <row r="6" spans="1:11" ht="23.45" customHeight="1">
      <c r="A6" s="121" t="s">
        <v>49</v>
      </c>
      <c r="B6" s="135"/>
      <c r="C6" s="135"/>
      <c r="D6" s="135"/>
      <c r="E6" s="136"/>
      <c r="F6" s="75"/>
      <c r="G6" s="75"/>
      <c r="H6" s="76"/>
      <c r="I6" s="76"/>
      <c r="J6" s="76"/>
    </row>
    <row r="7" spans="1:11" ht="15.75">
      <c r="A7" s="121" t="s">
        <v>8</v>
      </c>
      <c r="B7" s="135"/>
      <c r="C7" s="135"/>
      <c r="D7" s="135"/>
      <c r="E7" s="136"/>
      <c r="F7" s="75"/>
      <c r="G7" s="75"/>
      <c r="H7" s="76"/>
      <c r="I7" s="76"/>
      <c r="J7" s="76"/>
    </row>
    <row r="8" spans="1:11" ht="24" customHeight="1">
      <c r="A8" s="77" t="s">
        <v>5</v>
      </c>
      <c r="B8" s="101"/>
      <c r="C8" s="101"/>
      <c r="D8" s="101"/>
      <c r="E8" s="78"/>
      <c r="F8" s="75"/>
      <c r="G8" s="75"/>
      <c r="H8" s="76"/>
      <c r="I8" s="76"/>
      <c r="J8" s="76"/>
    </row>
    <row r="9" spans="1:11" ht="44.45" customHeight="1">
      <c r="A9" s="126" t="s">
        <v>42</v>
      </c>
      <c r="B9" s="127"/>
      <c r="C9" s="127"/>
      <c r="D9" s="127"/>
      <c r="E9" s="128"/>
      <c r="F9" s="75"/>
      <c r="G9" s="75"/>
      <c r="H9" s="76"/>
      <c r="I9" s="76"/>
      <c r="J9" s="76"/>
    </row>
    <row r="10" spans="1:11" ht="21" customHeight="1">
      <c r="A10" s="79" t="s">
        <v>11</v>
      </c>
      <c r="B10" s="67"/>
      <c r="C10" s="67"/>
      <c r="D10" s="67"/>
      <c r="E10" s="80"/>
      <c r="F10" s="75"/>
      <c r="G10" s="75"/>
      <c r="H10" s="76"/>
      <c r="I10" s="76"/>
      <c r="J10" s="76"/>
    </row>
    <row r="11" spans="1:11" ht="39" customHeight="1" thickBot="1">
      <c r="A11" s="129" t="s">
        <v>41</v>
      </c>
      <c r="B11" s="130"/>
      <c r="C11" s="130"/>
      <c r="D11" s="130"/>
      <c r="E11" s="131"/>
      <c r="F11" s="75"/>
      <c r="G11" s="75"/>
      <c r="H11" s="76"/>
      <c r="I11" s="76"/>
      <c r="J11" s="76"/>
    </row>
    <row r="12" spans="1:11" ht="19.149999999999999" customHeight="1" thickBot="1">
      <c r="A12" s="132" t="s">
        <v>51</v>
      </c>
      <c r="B12" s="133"/>
      <c r="C12" s="133"/>
      <c r="D12" s="133"/>
      <c r="E12" s="134"/>
      <c r="F12" s="75"/>
      <c r="G12" s="75"/>
      <c r="H12" s="76"/>
      <c r="I12" s="76"/>
      <c r="J12" s="76"/>
    </row>
    <row r="13" spans="1:11" ht="16.5" thickBot="1">
      <c r="A13" s="84" t="s">
        <v>0</v>
      </c>
      <c r="B13" s="85" t="s">
        <v>226</v>
      </c>
      <c r="C13" s="85" t="s">
        <v>1</v>
      </c>
      <c r="D13" s="85" t="s">
        <v>7</v>
      </c>
      <c r="E13" s="86" t="s">
        <v>6</v>
      </c>
      <c r="F13" s="75"/>
      <c r="G13" s="75"/>
      <c r="H13" s="76"/>
      <c r="I13" s="76"/>
      <c r="J13" s="76"/>
    </row>
    <row r="14" spans="1:11" ht="18.75" thickBot="1">
      <c r="A14" s="112" t="s">
        <v>153</v>
      </c>
      <c r="B14" s="113"/>
      <c r="C14" s="113"/>
      <c r="D14" s="113"/>
      <c r="E14" s="114"/>
      <c r="F14" s="75"/>
      <c r="G14" s="75"/>
      <c r="H14" s="76"/>
      <c r="I14" s="76"/>
      <c r="J14" s="76"/>
    </row>
    <row r="15" spans="1:11">
      <c r="A15" s="116" t="s">
        <v>2</v>
      </c>
      <c r="B15" s="117"/>
      <c r="C15" s="117"/>
      <c r="D15" s="117"/>
      <c r="E15" s="118"/>
      <c r="F15" s="75"/>
      <c r="G15" s="75"/>
      <c r="H15" s="76"/>
      <c r="I15" s="76"/>
      <c r="J15" s="76"/>
    </row>
    <row r="16" spans="1:11" ht="38.25">
      <c r="A16" s="17" t="s">
        <v>304</v>
      </c>
      <c r="B16" s="39" t="s">
        <v>39</v>
      </c>
      <c r="C16" s="9" t="s">
        <v>79</v>
      </c>
      <c r="D16" s="8" t="s">
        <v>13</v>
      </c>
      <c r="E16" s="46">
        <v>0.69899999999999995</v>
      </c>
      <c r="F16" s="29"/>
      <c r="G16" s="75"/>
      <c r="H16" s="76"/>
      <c r="I16" s="76"/>
      <c r="J16" s="76"/>
    </row>
    <row r="17" spans="1:13">
      <c r="A17" s="109" t="s">
        <v>21</v>
      </c>
      <c r="B17" s="110"/>
      <c r="C17" s="110"/>
      <c r="D17" s="110"/>
      <c r="E17" s="111"/>
      <c r="F17" s="75"/>
      <c r="G17" s="4"/>
      <c r="H17" s="76"/>
      <c r="I17" s="76"/>
      <c r="J17" s="76"/>
    </row>
    <row r="18" spans="1:13" ht="25.5">
      <c r="A18" s="17" t="s">
        <v>305</v>
      </c>
      <c r="B18" s="96" t="s">
        <v>22</v>
      </c>
      <c r="C18" s="10" t="s">
        <v>80</v>
      </c>
      <c r="D18" s="8" t="s">
        <v>14</v>
      </c>
      <c r="E18" s="46">
        <v>5.5E-2</v>
      </c>
      <c r="F18" s="29"/>
      <c r="G18" s="29"/>
      <c r="H18" s="32"/>
      <c r="I18" s="76"/>
      <c r="J18" s="76"/>
    </row>
    <row r="19" spans="1:13" ht="38.25">
      <c r="A19" s="17" t="s">
        <v>306</v>
      </c>
      <c r="B19" s="96" t="s">
        <v>22</v>
      </c>
      <c r="C19" s="36" t="s">
        <v>122</v>
      </c>
      <c r="D19" s="8" t="s">
        <v>12</v>
      </c>
      <c r="E19" s="49">
        <v>28</v>
      </c>
      <c r="F19" s="29"/>
      <c r="G19" s="29"/>
      <c r="H19" s="32"/>
      <c r="I19" s="76"/>
      <c r="J19" s="76"/>
    </row>
    <row r="20" spans="1:13" ht="38.25">
      <c r="A20" s="17" t="s">
        <v>307</v>
      </c>
      <c r="B20" s="96" t="s">
        <v>22</v>
      </c>
      <c r="C20" s="36" t="s">
        <v>123</v>
      </c>
      <c r="D20" s="8" t="s">
        <v>12</v>
      </c>
      <c r="E20" s="49">
        <v>9</v>
      </c>
      <c r="F20" s="75"/>
      <c r="G20" s="75"/>
      <c r="H20" s="76"/>
      <c r="I20" s="76"/>
      <c r="J20" s="76"/>
    </row>
    <row r="21" spans="1:13" ht="38.25">
      <c r="A21" s="38" t="s">
        <v>308</v>
      </c>
      <c r="B21" s="96" t="s">
        <v>22</v>
      </c>
      <c r="C21" s="36" t="s">
        <v>70</v>
      </c>
      <c r="D21" s="39" t="s">
        <v>12</v>
      </c>
      <c r="E21" s="49">
        <v>8</v>
      </c>
      <c r="F21" s="75"/>
      <c r="G21" s="75"/>
      <c r="H21" s="76"/>
      <c r="I21" s="76"/>
      <c r="J21" s="76"/>
    </row>
    <row r="22" spans="1:13" ht="38.25">
      <c r="A22" s="38" t="s">
        <v>309</v>
      </c>
      <c r="B22" s="96" t="s">
        <v>22</v>
      </c>
      <c r="C22" s="36" t="s">
        <v>71</v>
      </c>
      <c r="D22" s="39" t="s">
        <v>12</v>
      </c>
      <c r="E22" s="49">
        <v>3</v>
      </c>
      <c r="F22" s="75"/>
      <c r="G22" s="75"/>
      <c r="H22" s="76"/>
      <c r="I22" s="76"/>
      <c r="J22" s="76"/>
    </row>
    <row r="23" spans="1:13" ht="38.25">
      <c r="A23" s="38" t="s">
        <v>310</v>
      </c>
      <c r="B23" s="96" t="s">
        <v>22</v>
      </c>
      <c r="C23" s="36" t="s">
        <v>72</v>
      </c>
      <c r="D23" s="39" t="s">
        <v>12</v>
      </c>
      <c r="E23" s="49">
        <v>1</v>
      </c>
      <c r="F23" s="75"/>
      <c r="G23" s="75"/>
      <c r="H23" s="76"/>
      <c r="I23" s="76"/>
      <c r="J23" s="76"/>
    </row>
    <row r="24" spans="1:13" ht="25.5">
      <c r="A24" s="38" t="s">
        <v>311</v>
      </c>
      <c r="B24" s="96" t="s">
        <v>22</v>
      </c>
      <c r="C24" s="36" t="s">
        <v>256</v>
      </c>
      <c r="D24" s="39" t="s">
        <v>12</v>
      </c>
      <c r="E24" s="49">
        <v>1</v>
      </c>
      <c r="F24" s="75"/>
      <c r="G24" s="75"/>
      <c r="H24" s="76"/>
      <c r="I24" s="76"/>
      <c r="J24" s="76"/>
    </row>
    <row r="25" spans="1:13" ht="38.25">
      <c r="A25" s="38" t="s">
        <v>312</v>
      </c>
      <c r="B25" s="39" t="s">
        <v>23</v>
      </c>
      <c r="C25" s="42" t="s">
        <v>81</v>
      </c>
      <c r="D25" s="39" t="s">
        <v>3</v>
      </c>
      <c r="E25" s="47">
        <v>3177</v>
      </c>
      <c r="F25" s="75"/>
      <c r="G25" s="75"/>
      <c r="H25" s="76"/>
      <c r="I25" s="76"/>
      <c r="J25" s="76"/>
    </row>
    <row r="26" spans="1:13" ht="38.25">
      <c r="A26" s="38" t="s">
        <v>313</v>
      </c>
      <c r="B26" s="39" t="s">
        <v>23</v>
      </c>
      <c r="C26" s="42" t="s">
        <v>228</v>
      </c>
      <c r="D26" s="39" t="s">
        <v>3</v>
      </c>
      <c r="E26" s="47">
        <f>754+662</f>
        <v>1416</v>
      </c>
      <c r="F26" s="75"/>
      <c r="G26" s="75"/>
      <c r="H26" s="75"/>
      <c r="I26" s="75"/>
      <c r="J26" s="75"/>
      <c r="K26" s="2"/>
    </row>
    <row r="27" spans="1:13" ht="25.5">
      <c r="A27" s="38" t="s">
        <v>314</v>
      </c>
      <c r="B27" s="39" t="s">
        <v>23</v>
      </c>
      <c r="C27" s="42" t="s">
        <v>82</v>
      </c>
      <c r="D27" s="39" t="s">
        <v>3</v>
      </c>
      <c r="E27" s="47">
        <v>2933</v>
      </c>
      <c r="F27" s="75"/>
      <c r="G27" s="75"/>
      <c r="H27" s="76"/>
      <c r="I27" s="76"/>
      <c r="J27" s="76"/>
    </row>
    <row r="28" spans="1:13" ht="25.5">
      <c r="A28" s="17" t="s">
        <v>315</v>
      </c>
      <c r="B28" s="39" t="s">
        <v>23</v>
      </c>
      <c r="C28" s="10" t="s">
        <v>83</v>
      </c>
      <c r="D28" s="8" t="s">
        <v>3</v>
      </c>
      <c r="E28" s="46">
        <v>40</v>
      </c>
      <c r="F28" s="76"/>
      <c r="G28" s="4"/>
      <c r="H28" s="5"/>
      <c r="I28" s="5"/>
      <c r="J28" s="5"/>
      <c r="K28" s="33"/>
    </row>
    <row r="29" spans="1:13" ht="38.25">
      <c r="A29" s="17" t="s">
        <v>316</v>
      </c>
      <c r="B29" s="39" t="s">
        <v>23</v>
      </c>
      <c r="C29" s="10" t="s">
        <v>84</v>
      </c>
      <c r="D29" s="8" t="s">
        <v>3</v>
      </c>
      <c r="E29" s="46">
        <f>5940+252</f>
        <v>6192</v>
      </c>
      <c r="F29" s="75"/>
      <c r="G29" s="29"/>
      <c r="H29" s="34"/>
      <c r="I29" s="34"/>
      <c r="J29" s="81"/>
      <c r="K29" s="30"/>
      <c r="L29" s="30"/>
      <c r="M29" s="30"/>
    </row>
    <row r="30" spans="1:13" ht="38.25">
      <c r="A30" s="38" t="s">
        <v>317</v>
      </c>
      <c r="B30" s="39" t="s">
        <v>23</v>
      </c>
      <c r="C30" s="42" t="s">
        <v>85</v>
      </c>
      <c r="D30" s="39" t="s">
        <v>3</v>
      </c>
      <c r="E30" s="47">
        <f>(89+34+22+107)</f>
        <v>252</v>
      </c>
      <c r="F30" s="75"/>
      <c r="G30" s="29"/>
      <c r="H30" s="34"/>
      <c r="I30" s="34"/>
      <c r="J30" s="81"/>
      <c r="K30" s="30"/>
      <c r="L30" s="30"/>
      <c r="M30" s="30"/>
    </row>
    <row r="31" spans="1:13" ht="25.5">
      <c r="A31" s="17" t="s">
        <v>318</v>
      </c>
      <c r="B31" s="39" t="s">
        <v>23</v>
      </c>
      <c r="C31" s="10" t="s">
        <v>232</v>
      </c>
      <c r="D31" s="8" t="s">
        <v>3</v>
      </c>
      <c r="E31" s="46">
        <v>1103</v>
      </c>
      <c r="F31" s="75"/>
      <c r="G31" s="29"/>
      <c r="H31" s="34"/>
      <c r="I31" s="34"/>
      <c r="J31" s="81"/>
      <c r="K31" s="30"/>
      <c r="L31" s="30"/>
      <c r="M31" s="30"/>
    </row>
    <row r="32" spans="1:13" ht="25.5">
      <c r="A32" s="17" t="s">
        <v>319</v>
      </c>
      <c r="B32" s="39" t="s">
        <v>23</v>
      </c>
      <c r="C32" s="10" t="s">
        <v>234</v>
      </c>
      <c r="D32" s="8" t="s">
        <v>3</v>
      </c>
      <c r="E32" s="47">
        <v>185</v>
      </c>
      <c r="F32" s="75"/>
      <c r="G32" s="69"/>
      <c r="H32" s="34"/>
      <c r="I32" s="34"/>
      <c r="J32" s="81"/>
      <c r="K32" s="30"/>
      <c r="L32" s="30"/>
      <c r="M32" s="30"/>
    </row>
    <row r="33" spans="1:13" ht="25.5">
      <c r="A33" s="17" t="s">
        <v>320</v>
      </c>
      <c r="B33" s="39" t="s">
        <v>23</v>
      </c>
      <c r="C33" s="10" t="s">
        <v>100</v>
      </c>
      <c r="D33" s="8" t="s">
        <v>3</v>
      </c>
      <c r="E33" s="47">
        <v>1552</v>
      </c>
      <c r="F33" s="75"/>
      <c r="G33" s="29"/>
      <c r="H33" s="34"/>
      <c r="I33" s="34"/>
      <c r="J33" s="81"/>
      <c r="K33" s="30"/>
      <c r="L33" s="30"/>
      <c r="M33" s="30"/>
    </row>
    <row r="34" spans="1:13" ht="25.5">
      <c r="A34" s="17" t="s">
        <v>321</v>
      </c>
      <c r="B34" s="39" t="s">
        <v>23</v>
      </c>
      <c r="C34" s="10" t="s">
        <v>233</v>
      </c>
      <c r="D34" s="8" t="s">
        <v>3</v>
      </c>
      <c r="E34" s="47">
        <v>735</v>
      </c>
      <c r="F34" s="29"/>
      <c r="G34" s="75"/>
      <c r="H34" s="76"/>
      <c r="I34" s="76"/>
      <c r="J34" s="76"/>
    </row>
    <row r="35" spans="1:13" ht="25.5">
      <c r="A35" s="17" t="s">
        <v>322</v>
      </c>
      <c r="B35" s="39" t="s">
        <v>23</v>
      </c>
      <c r="C35" s="10" t="s">
        <v>101</v>
      </c>
      <c r="D35" s="8" t="s">
        <v>3</v>
      </c>
      <c r="E35" s="47">
        <v>2558</v>
      </c>
      <c r="F35" s="29"/>
      <c r="G35" s="75"/>
      <c r="H35" s="76"/>
      <c r="I35" s="76"/>
      <c r="J35" s="76"/>
    </row>
    <row r="36" spans="1:13" ht="25.5">
      <c r="A36" s="17" t="s">
        <v>323</v>
      </c>
      <c r="B36" s="39" t="s">
        <v>23</v>
      </c>
      <c r="C36" s="10" t="s">
        <v>235</v>
      </c>
      <c r="D36" s="8" t="s">
        <v>3</v>
      </c>
      <c r="E36" s="47">
        <f>3177+754-185</f>
        <v>3746</v>
      </c>
      <c r="F36" s="29"/>
      <c r="G36" s="75"/>
      <c r="H36" s="76"/>
      <c r="I36" s="76"/>
      <c r="J36" s="76"/>
    </row>
    <row r="37" spans="1:13" ht="25.5">
      <c r="A37" s="38" t="s">
        <v>324</v>
      </c>
      <c r="B37" s="39" t="s">
        <v>23</v>
      </c>
      <c r="C37" s="42" t="s">
        <v>24</v>
      </c>
      <c r="D37" s="39" t="s">
        <v>29</v>
      </c>
      <c r="E37" s="47">
        <v>2935</v>
      </c>
      <c r="F37" s="18"/>
      <c r="G37" s="68"/>
      <c r="H37" s="76"/>
      <c r="I37" s="76"/>
      <c r="J37" s="76"/>
    </row>
    <row r="38" spans="1:13" ht="25.5">
      <c r="A38" s="38" t="s">
        <v>325</v>
      </c>
      <c r="B38" s="39" t="s">
        <v>23</v>
      </c>
      <c r="C38" s="42" t="s">
        <v>16</v>
      </c>
      <c r="D38" s="39" t="s">
        <v>29</v>
      </c>
      <c r="E38" s="47">
        <v>1408</v>
      </c>
      <c r="F38" s="18"/>
      <c r="G38" s="68"/>
      <c r="H38" s="76"/>
      <c r="I38" s="76"/>
      <c r="J38" s="76"/>
    </row>
    <row r="39" spans="1:13" ht="25.5">
      <c r="A39" s="38" t="s">
        <v>326</v>
      </c>
      <c r="B39" s="39" t="s">
        <v>23</v>
      </c>
      <c r="C39" s="42" t="s">
        <v>236</v>
      </c>
      <c r="D39" s="15" t="s">
        <v>15</v>
      </c>
      <c r="E39" s="46">
        <v>73.5</v>
      </c>
      <c r="F39" s="18"/>
      <c r="G39" s="68"/>
      <c r="H39" s="76"/>
      <c r="I39" s="76"/>
      <c r="J39" s="76"/>
    </row>
    <row r="40" spans="1:13" ht="25.5">
      <c r="A40" s="38" t="s">
        <v>327</v>
      </c>
      <c r="B40" s="39" t="s">
        <v>23</v>
      </c>
      <c r="C40" s="42" t="s">
        <v>86</v>
      </c>
      <c r="D40" s="15" t="s">
        <v>15</v>
      </c>
      <c r="E40" s="46">
        <v>30.4</v>
      </c>
      <c r="F40" s="18"/>
      <c r="G40" s="68"/>
      <c r="H40" s="76"/>
      <c r="I40" s="76"/>
      <c r="J40" s="76"/>
    </row>
    <row r="41" spans="1:13" ht="25.5">
      <c r="A41" s="38" t="s">
        <v>328</v>
      </c>
      <c r="B41" s="39" t="s">
        <v>23</v>
      </c>
      <c r="C41" s="42" t="s">
        <v>127</v>
      </c>
      <c r="D41" s="15" t="s">
        <v>15</v>
      </c>
      <c r="E41" s="46">
        <v>1.4</v>
      </c>
      <c r="F41" s="18"/>
      <c r="G41" s="68"/>
      <c r="H41" s="76"/>
      <c r="I41" s="76"/>
      <c r="J41" s="76"/>
    </row>
    <row r="42" spans="1:13" ht="38.25">
      <c r="A42" s="38" t="s">
        <v>329</v>
      </c>
      <c r="B42" s="39" t="s">
        <v>23</v>
      </c>
      <c r="C42" s="42" t="s">
        <v>128</v>
      </c>
      <c r="D42" s="15" t="s">
        <v>15</v>
      </c>
      <c r="E42" s="46">
        <v>1.5</v>
      </c>
      <c r="F42" s="18"/>
      <c r="G42" s="68"/>
      <c r="H42" s="76"/>
      <c r="I42" s="76"/>
      <c r="J42" s="76"/>
    </row>
    <row r="43" spans="1:13" ht="25.5">
      <c r="A43" s="38" t="s">
        <v>330</v>
      </c>
      <c r="B43" s="39" t="s">
        <v>23</v>
      </c>
      <c r="C43" s="43" t="s">
        <v>237</v>
      </c>
      <c r="D43" s="39" t="s">
        <v>29</v>
      </c>
      <c r="E43" s="49">
        <v>92</v>
      </c>
      <c r="F43" s="18"/>
      <c r="G43" s="75"/>
      <c r="H43" s="76"/>
      <c r="I43" s="76"/>
      <c r="J43" s="76"/>
    </row>
    <row r="44" spans="1:13" ht="25.5">
      <c r="A44" s="38" t="s">
        <v>331</v>
      </c>
      <c r="B44" s="39" t="s">
        <v>23</v>
      </c>
      <c r="C44" s="43" t="s">
        <v>129</v>
      </c>
      <c r="D44" s="39" t="s">
        <v>29</v>
      </c>
      <c r="E44" s="49">
        <v>28</v>
      </c>
      <c r="F44" s="18"/>
      <c r="G44" s="75"/>
      <c r="H44" s="76"/>
      <c r="I44" s="76"/>
      <c r="J44" s="76"/>
    </row>
    <row r="45" spans="1:13" ht="25.5">
      <c r="A45" s="38" t="s">
        <v>332</v>
      </c>
      <c r="B45" s="39" t="s">
        <v>23</v>
      </c>
      <c r="C45" s="43" t="s">
        <v>89</v>
      </c>
      <c r="D45" s="39" t="s">
        <v>12</v>
      </c>
      <c r="E45" s="47">
        <v>36</v>
      </c>
      <c r="F45" s="23"/>
      <c r="G45" s="75"/>
      <c r="H45" s="76"/>
      <c r="I45" s="76"/>
      <c r="J45" s="76"/>
    </row>
    <row r="46" spans="1:13" ht="38.25">
      <c r="A46" s="38" t="s">
        <v>333</v>
      </c>
      <c r="B46" s="39" t="s">
        <v>23</v>
      </c>
      <c r="C46" s="43" t="s">
        <v>57</v>
      </c>
      <c r="D46" s="39" t="s">
        <v>12</v>
      </c>
      <c r="E46" s="47">
        <v>54</v>
      </c>
      <c r="F46" s="28"/>
      <c r="G46" s="75"/>
      <c r="H46" s="76"/>
      <c r="I46" s="76"/>
      <c r="J46" s="76"/>
    </row>
    <row r="47" spans="1:13">
      <c r="A47" s="109" t="s">
        <v>17</v>
      </c>
      <c r="B47" s="110"/>
      <c r="C47" s="110"/>
      <c r="D47" s="110"/>
      <c r="E47" s="111"/>
      <c r="F47" s="75"/>
      <c r="G47" s="75"/>
      <c r="H47" s="76"/>
      <c r="I47" s="76"/>
      <c r="J47" s="76"/>
    </row>
    <row r="48" spans="1:13" ht="25.5">
      <c r="A48" s="17" t="s">
        <v>334</v>
      </c>
      <c r="B48" s="39" t="s">
        <v>40</v>
      </c>
      <c r="C48" s="10" t="s">
        <v>45</v>
      </c>
      <c r="D48" s="8" t="s">
        <v>3</v>
      </c>
      <c r="E48" s="46">
        <v>2132</v>
      </c>
      <c r="F48" s="29"/>
      <c r="G48" s="75"/>
      <c r="H48" s="76"/>
      <c r="I48" s="76"/>
      <c r="J48" s="76"/>
    </row>
    <row r="49" spans="1:10" ht="25.5">
      <c r="A49" s="17" t="s">
        <v>335</v>
      </c>
      <c r="B49" s="70" t="s">
        <v>138</v>
      </c>
      <c r="C49" s="11" t="s">
        <v>238</v>
      </c>
      <c r="D49" s="8" t="s">
        <v>15</v>
      </c>
      <c r="E49" s="46">
        <v>4734</v>
      </c>
      <c r="F49" s="29"/>
      <c r="G49" s="75"/>
      <c r="H49" s="76"/>
      <c r="I49" s="76"/>
      <c r="J49" s="76"/>
    </row>
    <row r="50" spans="1:10" ht="25.5">
      <c r="A50" s="17" t="s">
        <v>336</v>
      </c>
      <c r="B50" s="70" t="s">
        <v>139</v>
      </c>
      <c r="C50" s="11" t="s">
        <v>58</v>
      </c>
      <c r="D50" s="8" t="s">
        <v>15</v>
      </c>
      <c r="E50" s="46">
        <v>340</v>
      </c>
      <c r="F50" s="29"/>
      <c r="G50" s="75"/>
      <c r="H50" s="76"/>
      <c r="I50" s="76"/>
      <c r="J50" s="76"/>
    </row>
    <row r="51" spans="1:10">
      <c r="A51" s="109" t="s">
        <v>18</v>
      </c>
      <c r="B51" s="110"/>
      <c r="C51" s="110"/>
      <c r="D51" s="110"/>
      <c r="E51" s="111"/>
      <c r="F51" s="75"/>
      <c r="G51" s="75"/>
      <c r="H51" s="76"/>
      <c r="I51" s="76"/>
      <c r="J51" s="76"/>
    </row>
    <row r="52" spans="1:10" ht="25.5">
      <c r="A52" s="17" t="s">
        <v>337</v>
      </c>
      <c r="B52" s="39" t="s">
        <v>30</v>
      </c>
      <c r="C52" s="11" t="s">
        <v>59</v>
      </c>
      <c r="D52" s="8" t="s">
        <v>3</v>
      </c>
      <c r="E52" s="49">
        <v>14520</v>
      </c>
      <c r="F52" s="31"/>
      <c r="G52" s="75"/>
      <c r="H52" s="76"/>
      <c r="I52" s="76"/>
      <c r="J52" s="76"/>
    </row>
    <row r="53" spans="1:10" ht="41.25">
      <c r="A53" s="17" t="s">
        <v>338</v>
      </c>
      <c r="B53" s="39" t="s">
        <v>151</v>
      </c>
      <c r="C53" s="11" t="s">
        <v>239</v>
      </c>
      <c r="D53" s="8" t="s">
        <v>3</v>
      </c>
      <c r="E53" s="49">
        <v>2938</v>
      </c>
      <c r="F53" s="31"/>
      <c r="G53" s="75"/>
      <c r="H53" s="76"/>
      <c r="I53" s="76"/>
      <c r="J53" s="76"/>
    </row>
    <row r="54" spans="1:10" ht="25.5">
      <c r="A54" s="17" t="s">
        <v>339</v>
      </c>
      <c r="B54" s="70" t="s">
        <v>143</v>
      </c>
      <c r="C54" s="11" t="s">
        <v>103</v>
      </c>
      <c r="D54" s="8" t="s">
        <v>3</v>
      </c>
      <c r="E54" s="49">
        <v>353</v>
      </c>
      <c r="F54" s="31"/>
      <c r="G54" s="75"/>
      <c r="H54" s="76"/>
      <c r="I54" s="76"/>
      <c r="J54" s="76"/>
    </row>
    <row r="55" spans="1:10" ht="25.5">
      <c r="A55" s="17" t="s">
        <v>340</v>
      </c>
      <c r="B55" s="70" t="s">
        <v>143</v>
      </c>
      <c r="C55" s="11" t="s">
        <v>104</v>
      </c>
      <c r="D55" s="8" t="s">
        <v>3</v>
      </c>
      <c r="E55" s="49">
        <v>5104</v>
      </c>
      <c r="F55" s="31"/>
      <c r="G55" s="75"/>
      <c r="H55" s="76"/>
      <c r="I55" s="76"/>
      <c r="J55" s="76"/>
    </row>
    <row r="56" spans="1:10" ht="38.25">
      <c r="A56" s="17" t="s">
        <v>341</v>
      </c>
      <c r="B56" s="70" t="s">
        <v>143</v>
      </c>
      <c r="C56" s="11" t="s">
        <v>61</v>
      </c>
      <c r="D56" s="8" t="s">
        <v>3</v>
      </c>
      <c r="E56" s="49">
        <v>8930</v>
      </c>
      <c r="F56" s="31"/>
      <c r="G56" s="75"/>
      <c r="H56" s="76"/>
      <c r="I56" s="76"/>
      <c r="J56" s="76"/>
    </row>
    <row r="57" spans="1:10" ht="25.5">
      <c r="A57" s="17" t="s">
        <v>342</v>
      </c>
      <c r="B57" s="70" t="s">
        <v>142</v>
      </c>
      <c r="C57" s="11" t="s">
        <v>60</v>
      </c>
      <c r="D57" s="8" t="s">
        <v>3</v>
      </c>
      <c r="E57" s="49">
        <v>2658</v>
      </c>
      <c r="F57" s="29"/>
      <c r="G57" s="75"/>
      <c r="H57" s="76"/>
      <c r="I57" s="76"/>
      <c r="J57" s="76"/>
    </row>
    <row r="58" spans="1:10" ht="25.5">
      <c r="A58" s="17" t="s">
        <v>343</v>
      </c>
      <c r="B58" s="70" t="s">
        <v>142</v>
      </c>
      <c r="C58" s="11" t="s">
        <v>62</v>
      </c>
      <c r="D58" s="8" t="s">
        <v>3</v>
      </c>
      <c r="E58" s="49">
        <v>2367</v>
      </c>
      <c r="F58" s="29"/>
      <c r="G58" s="75"/>
      <c r="H58" s="76"/>
      <c r="I58" s="76"/>
      <c r="J58" s="76"/>
    </row>
    <row r="59" spans="1:10" ht="25.5">
      <c r="A59" s="17" t="s">
        <v>344</v>
      </c>
      <c r="B59" s="70" t="s">
        <v>142</v>
      </c>
      <c r="C59" s="11" t="s">
        <v>105</v>
      </c>
      <c r="D59" s="8" t="s">
        <v>3</v>
      </c>
      <c r="E59" s="49">
        <v>8481</v>
      </c>
      <c r="F59" s="29"/>
      <c r="G59" s="75"/>
      <c r="H59" s="76"/>
      <c r="I59" s="76"/>
      <c r="J59" s="76"/>
    </row>
    <row r="60" spans="1:10" ht="38.25">
      <c r="A60" s="17" t="s">
        <v>345</v>
      </c>
      <c r="B60" s="39" t="s">
        <v>31</v>
      </c>
      <c r="C60" s="11" t="s">
        <v>106</v>
      </c>
      <c r="D60" s="8" t="s">
        <v>3</v>
      </c>
      <c r="E60" s="49">
        <v>321</v>
      </c>
      <c r="F60" s="29"/>
      <c r="G60" s="75"/>
      <c r="H60" s="76"/>
      <c r="I60" s="76"/>
      <c r="J60" s="76"/>
    </row>
    <row r="61" spans="1:10" ht="38.25">
      <c r="A61" s="17" t="s">
        <v>346</v>
      </c>
      <c r="B61" s="70" t="s">
        <v>140</v>
      </c>
      <c r="C61" s="11" t="s">
        <v>240</v>
      </c>
      <c r="D61" s="8" t="s">
        <v>3</v>
      </c>
      <c r="E61" s="49">
        <v>4761</v>
      </c>
      <c r="F61" s="29"/>
      <c r="G61" s="75"/>
      <c r="H61" s="76"/>
      <c r="I61" s="76"/>
      <c r="J61" s="76"/>
    </row>
    <row r="62" spans="1:10">
      <c r="A62" s="109" t="s">
        <v>19</v>
      </c>
      <c r="B62" s="110"/>
      <c r="C62" s="110"/>
      <c r="D62" s="110"/>
      <c r="E62" s="111"/>
      <c r="F62" s="75"/>
      <c r="G62" s="75"/>
      <c r="H62" s="76"/>
      <c r="I62" s="76"/>
      <c r="J62" s="76"/>
    </row>
    <row r="63" spans="1:10" ht="38.25">
      <c r="A63" s="17" t="s">
        <v>347</v>
      </c>
      <c r="B63" s="70" t="s">
        <v>141</v>
      </c>
      <c r="C63" s="12" t="s">
        <v>90</v>
      </c>
      <c r="D63" s="8" t="s">
        <v>3</v>
      </c>
      <c r="E63" s="46">
        <v>4761</v>
      </c>
      <c r="F63" s="29"/>
      <c r="G63" s="35"/>
      <c r="H63" s="81"/>
      <c r="I63" s="76"/>
      <c r="J63" s="76"/>
    </row>
    <row r="64" spans="1:10" ht="39.75">
      <c r="A64" s="38" t="s">
        <v>348</v>
      </c>
      <c r="B64" s="70" t="s">
        <v>141</v>
      </c>
      <c r="C64" s="40" t="s">
        <v>241</v>
      </c>
      <c r="D64" s="39" t="s">
        <v>75</v>
      </c>
      <c r="E64" s="47">
        <f>(89+34+22+107)*0.1</f>
        <v>25.200000000000003</v>
      </c>
      <c r="F64" s="29"/>
      <c r="G64" s="35"/>
      <c r="H64" s="81"/>
      <c r="I64" s="76"/>
      <c r="J64" s="76"/>
    </row>
    <row r="65" spans="1:13" ht="38.25">
      <c r="A65" s="17" t="s">
        <v>349</v>
      </c>
      <c r="B65" s="70" t="s">
        <v>145</v>
      </c>
      <c r="C65" s="12" t="s">
        <v>91</v>
      </c>
      <c r="D65" s="8" t="s">
        <v>3</v>
      </c>
      <c r="E65" s="46">
        <f>4761+252</f>
        <v>5013</v>
      </c>
      <c r="F65" s="29"/>
      <c r="G65" s="37"/>
      <c r="H65" s="81"/>
      <c r="I65" s="76"/>
      <c r="J65" s="76"/>
    </row>
    <row r="66" spans="1:13" ht="38.25">
      <c r="A66" s="38" t="s">
        <v>350</v>
      </c>
      <c r="B66" s="70" t="s">
        <v>146</v>
      </c>
      <c r="C66" s="40" t="s">
        <v>95</v>
      </c>
      <c r="D66" s="39" t="s">
        <v>3</v>
      </c>
      <c r="E66" s="47">
        <v>2475</v>
      </c>
      <c r="F66" s="29"/>
      <c r="G66" s="37"/>
      <c r="H66" s="81"/>
      <c r="I66" s="76"/>
      <c r="J66" s="76"/>
    </row>
    <row r="67" spans="1:13" ht="38.25">
      <c r="A67" s="38" t="s">
        <v>351</v>
      </c>
      <c r="B67" s="70" t="s">
        <v>146</v>
      </c>
      <c r="C67" s="40" t="s">
        <v>96</v>
      </c>
      <c r="D67" s="39" t="s">
        <v>3</v>
      </c>
      <c r="E67" s="47">
        <v>2475</v>
      </c>
      <c r="F67" s="29"/>
      <c r="G67" s="37"/>
      <c r="H67" s="81"/>
      <c r="I67" s="76"/>
      <c r="J67" s="76"/>
    </row>
    <row r="68" spans="1:13" ht="89.25">
      <c r="A68" s="17" t="s">
        <v>352</v>
      </c>
      <c r="B68" s="39" t="s">
        <v>149</v>
      </c>
      <c r="C68" s="12" t="s">
        <v>93</v>
      </c>
      <c r="D68" s="8" t="s">
        <v>3</v>
      </c>
      <c r="E68" s="46">
        <v>2512</v>
      </c>
      <c r="F68" s="29"/>
      <c r="G68" s="35"/>
      <c r="H68" s="81"/>
      <c r="I68" s="76"/>
      <c r="J68" s="76"/>
    </row>
    <row r="69" spans="1:13" ht="84" customHeight="1">
      <c r="A69" s="17" t="s">
        <v>353</v>
      </c>
      <c r="B69" s="39" t="s">
        <v>149</v>
      </c>
      <c r="C69" s="12" t="s">
        <v>92</v>
      </c>
      <c r="D69" s="8" t="s">
        <v>3</v>
      </c>
      <c r="E69" s="46">
        <v>3516</v>
      </c>
      <c r="F69" s="29"/>
      <c r="G69" s="137"/>
      <c r="H69" s="137"/>
      <c r="I69" s="76"/>
      <c r="J69" s="76"/>
      <c r="L69" s="138"/>
      <c r="M69" s="138"/>
    </row>
    <row r="70" spans="1:13" ht="25.5">
      <c r="A70" s="38" t="s">
        <v>354</v>
      </c>
      <c r="B70" s="39" t="s">
        <v>152</v>
      </c>
      <c r="C70" s="40" t="s">
        <v>94</v>
      </c>
      <c r="D70" s="39" t="s">
        <v>3</v>
      </c>
      <c r="E70" s="47">
        <f>23</f>
        <v>23</v>
      </c>
      <c r="F70" s="69"/>
      <c r="G70" s="29"/>
      <c r="H70" s="31"/>
      <c r="I70" s="76"/>
      <c r="J70" s="76"/>
      <c r="L70" s="27"/>
      <c r="M70" s="27"/>
    </row>
    <row r="71" spans="1:13" ht="38.25">
      <c r="A71" s="38" t="s">
        <v>355</v>
      </c>
      <c r="B71" s="70" t="s">
        <v>144</v>
      </c>
      <c r="C71" s="40" t="s">
        <v>74</v>
      </c>
      <c r="D71" s="39" t="s">
        <v>3</v>
      </c>
      <c r="E71" s="47">
        <v>87</v>
      </c>
      <c r="F71" s="69"/>
      <c r="G71" s="29"/>
      <c r="H71" s="29"/>
      <c r="I71" s="76"/>
      <c r="J71" s="76"/>
      <c r="L71" s="27"/>
      <c r="M71" s="27"/>
    </row>
    <row r="72" spans="1:13" ht="25.5">
      <c r="A72" s="17" t="s">
        <v>356</v>
      </c>
      <c r="B72" s="39" t="s">
        <v>33</v>
      </c>
      <c r="C72" s="12" t="s">
        <v>63</v>
      </c>
      <c r="D72" s="8" t="s">
        <v>3</v>
      </c>
      <c r="E72" s="46">
        <v>59</v>
      </c>
      <c r="F72" s="69"/>
      <c r="G72" s="29"/>
      <c r="H72" s="29"/>
      <c r="I72" s="76"/>
      <c r="J72" s="76"/>
      <c r="L72" s="26"/>
      <c r="M72" s="26"/>
    </row>
    <row r="73" spans="1:13" ht="38.25">
      <c r="A73" s="38" t="s">
        <v>357</v>
      </c>
      <c r="B73" s="39" t="s">
        <v>33</v>
      </c>
      <c r="C73" s="40" t="s">
        <v>242</v>
      </c>
      <c r="D73" s="39" t="s">
        <v>3</v>
      </c>
      <c r="E73" s="47">
        <v>11</v>
      </c>
      <c r="F73" s="69"/>
      <c r="G73" s="137"/>
      <c r="H73" s="137"/>
      <c r="I73" s="76"/>
      <c r="J73" s="76"/>
      <c r="L73" s="138"/>
      <c r="M73" s="138"/>
    </row>
    <row r="74" spans="1:13" ht="38.25">
      <c r="A74" s="17" t="s">
        <v>358</v>
      </c>
      <c r="B74" s="39" t="s">
        <v>32</v>
      </c>
      <c r="C74" s="12" t="s">
        <v>243</v>
      </c>
      <c r="D74" s="8" t="s">
        <v>3</v>
      </c>
      <c r="E74" s="46">
        <v>321</v>
      </c>
      <c r="F74" s="29"/>
      <c r="G74" s="31"/>
      <c r="H74" s="29"/>
      <c r="I74" s="76"/>
      <c r="J74" s="76"/>
      <c r="L74" s="26"/>
      <c r="M74" s="26"/>
    </row>
    <row r="75" spans="1:13">
      <c r="A75" s="109" t="s">
        <v>20</v>
      </c>
      <c r="B75" s="110"/>
      <c r="C75" s="110"/>
      <c r="D75" s="110"/>
      <c r="E75" s="111"/>
      <c r="F75" s="75"/>
      <c r="G75" s="75"/>
      <c r="H75" s="76"/>
      <c r="I75" s="76"/>
      <c r="J75" s="76"/>
    </row>
    <row r="76" spans="1:13" ht="51">
      <c r="A76" s="17" t="s">
        <v>359</v>
      </c>
      <c r="B76" s="39" t="s">
        <v>148</v>
      </c>
      <c r="C76" s="13" t="s">
        <v>64</v>
      </c>
      <c r="D76" s="8" t="s">
        <v>29</v>
      </c>
      <c r="E76" s="46">
        <v>1430</v>
      </c>
      <c r="F76" s="29"/>
      <c r="G76" s="139"/>
      <c r="H76" s="139"/>
      <c r="I76" s="76"/>
      <c r="J76" s="76"/>
      <c r="L76" s="138"/>
      <c r="M76" s="138"/>
    </row>
    <row r="77" spans="1:13" ht="25.5">
      <c r="A77" s="17" t="s">
        <v>360</v>
      </c>
      <c r="B77" s="39" t="s">
        <v>148</v>
      </c>
      <c r="C77" s="13" t="s">
        <v>65</v>
      </c>
      <c r="D77" s="8" t="s">
        <v>29</v>
      </c>
      <c r="E77" s="46">
        <v>900</v>
      </c>
      <c r="F77" s="29"/>
      <c r="G77" s="139"/>
      <c r="H77" s="139"/>
      <c r="I77" s="76"/>
      <c r="J77" s="76"/>
      <c r="L77" s="138"/>
      <c r="M77" s="138"/>
    </row>
    <row r="78" spans="1:13" ht="25.5">
      <c r="A78" s="17" t="s">
        <v>361</v>
      </c>
      <c r="B78" s="70" t="s">
        <v>147</v>
      </c>
      <c r="C78" s="13" t="s">
        <v>66</v>
      </c>
      <c r="D78" s="8" t="s">
        <v>29</v>
      </c>
      <c r="E78" s="46">
        <v>254</v>
      </c>
      <c r="F78" s="29"/>
      <c r="G78" s="75"/>
      <c r="H78" s="76"/>
      <c r="I78" s="76"/>
      <c r="J78" s="76"/>
      <c r="L78" s="138"/>
      <c r="M78" s="138"/>
    </row>
    <row r="79" spans="1:13" ht="15">
      <c r="A79" s="17" t="s">
        <v>362</v>
      </c>
      <c r="B79" s="39" t="s">
        <v>34</v>
      </c>
      <c r="C79" s="13" t="s">
        <v>67</v>
      </c>
      <c r="D79" s="8" t="s">
        <v>29</v>
      </c>
      <c r="E79" s="46">
        <f>1983+153</f>
        <v>2136</v>
      </c>
      <c r="F79" s="29"/>
      <c r="G79" s="139"/>
      <c r="H79" s="139"/>
      <c r="I79" s="76"/>
      <c r="J79" s="76"/>
      <c r="L79" s="138"/>
      <c r="M79" s="138"/>
    </row>
    <row r="80" spans="1:13" ht="25.5">
      <c r="A80" s="17" t="s">
        <v>363</v>
      </c>
      <c r="B80" s="39" t="s">
        <v>34</v>
      </c>
      <c r="C80" s="13" t="s">
        <v>43</v>
      </c>
      <c r="D80" s="8" t="s">
        <v>29</v>
      </c>
      <c r="E80" s="46">
        <v>46</v>
      </c>
      <c r="F80" s="29"/>
      <c r="G80" s="18"/>
      <c r="H80" s="18"/>
      <c r="I80" s="76"/>
      <c r="J80" s="76"/>
      <c r="L80" s="27"/>
      <c r="M80" s="27"/>
    </row>
    <row r="81" spans="1:29" ht="25.5">
      <c r="A81" s="17" t="s">
        <v>364</v>
      </c>
      <c r="B81" s="65" t="s">
        <v>150</v>
      </c>
      <c r="C81" s="13" t="s">
        <v>244</v>
      </c>
      <c r="D81" s="8" t="s">
        <v>29</v>
      </c>
      <c r="E81" s="46">
        <v>153</v>
      </c>
      <c r="F81" s="29"/>
      <c r="G81" s="18"/>
      <c r="H81" s="18"/>
      <c r="I81" s="76"/>
      <c r="J81" s="76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pans="1:29" ht="25.5">
      <c r="A82" s="38" t="s">
        <v>365</v>
      </c>
      <c r="B82" s="39" t="s">
        <v>46</v>
      </c>
      <c r="C82" s="16" t="s">
        <v>130</v>
      </c>
      <c r="D82" s="39" t="s">
        <v>15</v>
      </c>
      <c r="E82" s="47">
        <f>ROUND(513*0.8*0.3,2)</f>
        <v>123.12</v>
      </c>
      <c r="F82" s="29"/>
      <c r="G82" s="18"/>
      <c r="H82" s="18"/>
      <c r="I82" s="76"/>
      <c r="J82" s="76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1:29" ht="25.5">
      <c r="A83" s="38" t="s">
        <v>366</v>
      </c>
      <c r="B83" s="39" t="s">
        <v>46</v>
      </c>
      <c r="C83" s="16" t="s">
        <v>245</v>
      </c>
      <c r="D83" s="39" t="s">
        <v>15</v>
      </c>
      <c r="E83" s="47">
        <f>ROUND(218*(0.4*0.39),2)</f>
        <v>34.01</v>
      </c>
      <c r="F83" s="29"/>
      <c r="G83" s="18"/>
      <c r="H83" s="18"/>
      <c r="I83" s="76"/>
      <c r="J83" s="76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pans="1:29" ht="25.5">
      <c r="A84" s="38" t="s">
        <v>367</v>
      </c>
      <c r="B84" s="39" t="s">
        <v>46</v>
      </c>
      <c r="C84" s="16" t="s">
        <v>246</v>
      </c>
      <c r="D84" s="39" t="s">
        <v>15</v>
      </c>
      <c r="E84" s="47">
        <f>ROUND(152*(0.6*0.39),2)</f>
        <v>35.57</v>
      </c>
      <c r="F84" s="29"/>
      <c r="G84" s="18"/>
      <c r="H84" s="18"/>
      <c r="I84" s="76"/>
      <c r="J84" s="76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1:29" ht="25.5">
      <c r="A85" s="38" t="s">
        <v>368</v>
      </c>
      <c r="B85" s="39" t="s">
        <v>46</v>
      </c>
      <c r="C85" s="16" t="s">
        <v>247</v>
      </c>
      <c r="D85" s="39" t="s">
        <v>15</v>
      </c>
      <c r="E85" s="47">
        <f>ROUND(98*(0.8*0.39),2)</f>
        <v>30.58</v>
      </c>
      <c r="F85" s="29"/>
      <c r="G85" s="18"/>
      <c r="H85" s="18"/>
      <c r="I85" s="76"/>
      <c r="J85" s="76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pans="1:29" ht="25.5">
      <c r="A86" s="38" t="s">
        <v>369</v>
      </c>
      <c r="B86" s="39" t="s">
        <v>46</v>
      </c>
      <c r="C86" s="16" t="s">
        <v>248</v>
      </c>
      <c r="D86" s="39" t="s">
        <v>15</v>
      </c>
      <c r="E86" s="47">
        <f>ROUND(45*(0.39),2)</f>
        <v>17.55</v>
      </c>
      <c r="F86" s="29"/>
      <c r="G86" s="18"/>
      <c r="H86" s="18"/>
      <c r="I86" s="76"/>
      <c r="J86" s="76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pans="1:29" ht="25.5">
      <c r="A87" s="17" t="s">
        <v>370</v>
      </c>
      <c r="B87" s="39" t="s">
        <v>34</v>
      </c>
      <c r="C87" s="13" t="s">
        <v>98</v>
      </c>
      <c r="D87" s="8" t="s">
        <v>29</v>
      </c>
      <c r="E87" s="46">
        <v>37</v>
      </c>
      <c r="F87" s="29"/>
      <c r="G87" s="18"/>
      <c r="H87" s="18"/>
      <c r="I87" s="76"/>
      <c r="J87" s="76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pans="1:29" ht="15">
      <c r="A88" s="109" t="s">
        <v>26</v>
      </c>
      <c r="B88" s="110"/>
      <c r="C88" s="110"/>
      <c r="D88" s="110"/>
      <c r="E88" s="111"/>
      <c r="F88" s="35"/>
      <c r="G88" s="75"/>
      <c r="H88" s="76"/>
      <c r="I88" s="76"/>
      <c r="J88" s="76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1:29" ht="25.5">
      <c r="A89" s="17" t="s">
        <v>371</v>
      </c>
      <c r="B89" s="39" t="s">
        <v>137</v>
      </c>
      <c r="C89" s="14" t="s">
        <v>68</v>
      </c>
      <c r="D89" s="8" t="s">
        <v>3</v>
      </c>
      <c r="E89" s="46">
        <f>1800-63</f>
        <v>1737</v>
      </c>
      <c r="F89" s="29"/>
      <c r="G89" s="139"/>
      <c r="H89" s="139"/>
      <c r="I89" s="76"/>
      <c r="J89" s="76"/>
      <c r="L89" s="138"/>
      <c r="M89" s="138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1:29" ht="38.25">
      <c r="A90" s="38" t="s">
        <v>372</v>
      </c>
      <c r="B90" s="39" t="s">
        <v>22</v>
      </c>
      <c r="C90" s="41" t="s">
        <v>73</v>
      </c>
      <c r="D90" s="39" t="s">
        <v>29</v>
      </c>
      <c r="E90" s="47">
        <v>278</v>
      </c>
      <c r="F90" s="29"/>
      <c r="G90" s="18"/>
      <c r="H90" s="18"/>
      <c r="I90" s="76"/>
      <c r="J90" s="76"/>
      <c r="L90" s="26"/>
      <c r="M90" s="26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spans="1:29" ht="15.75">
      <c r="A91" s="109" t="s">
        <v>27</v>
      </c>
      <c r="B91" s="110"/>
      <c r="C91" s="110"/>
      <c r="D91" s="110"/>
      <c r="E91" s="111"/>
      <c r="F91" s="75"/>
      <c r="G91" s="75"/>
      <c r="H91" s="76"/>
      <c r="I91" s="76"/>
      <c r="J91" s="76"/>
      <c r="S91" s="2"/>
      <c r="T91" s="2"/>
      <c r="U91" s="2"/>
      <c r="V91" s="19"/>
      <c r="W91" s="20"/>
      <c r="X91" s="21"/>
      <c r="Y91" s="22"/>
      <c r="Z91" s="23"/>
      <c r="AA91" s="24"/>
      <c r="AB91" s="24"/>
      <c r="AC91" s="2"/>
    </row>
    <row r="92" spans="1:29" ht="25.5">
      <c r="A92" s="17" t="s">
        <v>373</v>
      </c>
      <c r="B92" s="39" t="s">
        <v>36</v>
      </c>
      <c r="C92" s="11" t="s">
        <v>52</v>
      </c>
      <c r="D92" s="8" t="s">
        <v>3</v>
      </c>
      <c r="E92" s="46">
        <v>21.28</v>
      </c>
      <c r="F92" s="18"/>
      <c r="G92" s="75"/>
      <c r="H92" s="76"/>
      <c r="I92" s="76"/>
      <c r="J92" s="76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1:29" ht="25.5">
      <c r="A93" s="17" t="s">
        <v>374</v>
      </c>
      <c r="B93" s="39" t="s">
        <v>36</v>
      </c>
      <c r="C93" s="11" t="s">
        <v>48</v>
      </c>
      <c r="D93" s="8" t="s">
        <v>3</v>
      </c>
      <c r="E93" s="46">
        <v>400.4</v>
      </c>
      <c r="F93" s="18"/>
      <c r="G93" s="75"/>
      <c r="H93" s="76"/>
      <c r="I93" s="76"/>
      <c r="J93" s="76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spans="1:29" ht="25.5">
      <c r="A94" s="17" t="s">
        <v>375</v>
      </c>
      <c r="B94" s="39" t="s">
        <v>36</v>
      </c>
      <c r="C94" s="11" t="s">
        <v>53</v>
      </c>
      <c r="D94" s="8" t="s">
        <v>3</v>
      </c>
      <c r="E94" s="46">
        <f>261.29+14.25</f>
        <v>275.54000000000002</v>
      </c>
      <c r="F94" s="18"/>
      <c r="G94" s="75"/>
      <c r="H94" s="76"/>
      <c r="I94" s="76"/>
      <c r="J94" s="76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spans="1:29" ht="15">
      <c r="A95" s="17" t="s">
        <v>376</v>
      </c>
      <c r="B95" s="39" t="s">
        <v>35</v>
      </c>
      <c r="C95" s="11" t="s">
        <v>54</v>
      </c>
      <c r="D95" s="8" t="s">
        <v>12</v>
      </c>
      <c r="E95" s="46">
        <v>72</v>
      </c>
      <c r="F95" s="29"/>
      <c r="G95" s="75"/>
      <c r="H95" s="76"/>
      <c r="I95" s="76"/>
      <c r="J95" s="76"/>
    </row>
    <row r="96" spans="1:29">
      <c r="A96" s="17" t="s">
        <v>377</v>
      </c>
      <c r="B96" s="39" t="s">
        <v>35</v>
      </c>
      <c r="C96" s="11" t="s">
        <v>50</v>
      </c>
      <c r="D96" s="8" t="s">
        <v>12</v>
      </c>
      <c r="E96" s="46">
        <v>14</v>
      </c>
      <c r="F96" s="18"/>
      <c r="G96" s="75"/>
      <c r="H96" s="76"/>
      <c r="I96" s="76"/>
      <c r="J96" s="76"/>
    </row>
    <row r="97" spans="1:10" ht="15">
      <c r="A97" s="17" t="s">
        <v>378</v>
      </c>
      <c r="B97" s="39" t="s">
        <v>35</v>
      </c>
      <c r="C97" s="11" t="s">
        <v>55</v>
      </c>
      <c r="D97" s="8" t="s">
        <v>12</v>
      </c>
      <c r="E97" s="46">
        <v>4</v>
      </c>
      <c r="F97" s="29"/>
      <c r="G97" s="75"/>
      <c r="H97" s="76"/>
      <c r="I97" s="76"/>
      <c r="J97" s="76"/>
    </row>
    <row r="98" spans="1:10" ht="27">
      <c r="A98" s="17" t="s">
        <v>379</v>
      </c>
      <c r="B98" s="39" t="s">
        <v>35</v>
      </c>
      <c r="C98" s="11" t="s">
        <v>56</v>
      </c>
      <c r="D98" s="8" t="s">
        <v>12</v>
      </c>
      <c r="E98" s="46">
        <v>130</v>
      </c>
      <c r="F98" s="18"/>
      <c r="G98" s="75"/>
      <c r="H98" s="76"/>
      <c r="I98" s="76"/>
      <c r="J98" s="76"/>
    </row>
    <row r="99" spans="1:10" ht="25.5">
      <c r="A99" s="17" t="s">
        <v>380</v>
      </c>
      <c r="B99" s="39" t="s">
        <v>47</v>
      </c>
      <c r="C99" s="11" t="s">
        <v>102</v>
      </c>
      <c r="D99" s="8" t="s">
        <v>29</v>
      </c>
      <c r="E99" s="51">
        <v>50</v>
      </c>
      <c r="F99" s="18"/>
      <c r="G99" s="75"/>
      <c r="H99" s="76"/>
      <c r="I99" s="76"/>
      <c r="J99" s="76"/>
    </row>
    <row r="100" spans="1:10" ht="38.25">
      <c r="A100" s="17" t="s">
        <v>381</v>
      </c>
      <c r="B100" s="39" t="s">
        <v>47</v>
      </c>
      <c r="C100" s="13" t="s">
        <v>99</v>
      </c>
      <c r="D100" s="8" t="s">
        <v>29</v>
      </c>
      <c r="E100" s="46">
        <v>37</v>
      </c>
      <c r="F100" s="18"/>
      <c r="G100" s="75"/>
      <c r="H100" s="76"/>
      <c r="I100" s="76"/>
      <c r="J100" s="76"/>
    </row>
    <row r="101" spans="1:10">
      <c r="A101" s="109" t="s">
        <v>28</v>
      </c>
      <c r="B101" s="110"/>
      <c r="C101" s="110"/>
      <c r="D101" s="110"/>
      <c r="E101" s="111"/>
      <c r="F101" s="75"/>
      <c r="G101" s="75"/>
      <c r="H101" s="76"/>
      <c r="I101" s="76"/>
      <c r="J101" s="76"/>
    </row>
    <row r="102" spans="1:10" ht="38.25">
      <c r="A102" s="38" t="s">
        <v>382</v>
      </c>
      <c r="B102" s="39" t="s">
        <v>37</v>
      </c>
      <c r="C102" s="82" t="s">
        <v>44</v>
      </c>
      <c r="D102" s="39" t="s">
        <v>29</v>
      </c>
      <c r="E102" s="47">
        <v>170</v>
      </c>
      <c r="F102" s="29"/>
      <c r="G102" s="75"/>
      <c r="H102" s="76"/>
      <c r="I102" s="76"/>
      <c r="J102" s="76"/>
    </row>
    <row r="103" spans="1:10" ht="25.5">
      <c r="A103" s="38" t="s">
        <v>383</v>
      </c>
      <c r="B103" s="39" t="s">
        <v>38</v>
      </c>
      <c r="C103" s="16" t="s">
        <v>249</v>
      </c>
      <c r="D103" s="39" t="s">
        <v>12</v>
      </c>
      <c r="E103" s="47">
        <v>11</v>
      </c>
      <c r="F103" s="29"/>
      <c r="G103" s="75"/>
      <c r="H103" s="76"/>
      <c r="I103" s="76"/>
      <c r="J103" s="76"/>
    </row>
    <row r="104" spans="1:10" ht="25.5">
      <c r="A104" s="38" t="s">
        <v>384</v>
      </c>
      <c r="B104" s="39" t="s">
        <v>38</v>
      </c>
      <c r="C104" s="52" t="s">
        <v>250</v>
      </c>
      <c r="D104" s="15" t="s">
        <v>25</v>
      </c>
      <c r="E104" s="46">
        <v>2</v>
      </c>
      <c r="F104" s="48"/>
      <c r="G104" s="18"/>
      <c r="H104" s="76"/>
      <c r="I104" s="76"/>
      <c r="J104" s="76"/>
    </row>
    <row r="105" spans="1:10" ht="63.75">
      <c r="A105" s="38" t="s">
        <v>385</v>
      </c>
      <c r="B105" s="39" t="s">
        <v>38</v>
      </c>
      <c r="C105" s="52" t="s">
        <v>251</v>
      </c>
      <c r="D105" s="15" t="s">
        <v>25</v>
      </c>
      <c r="E105" s="46">
        <v>22</v>
      </c>
      <c r="F105" s="48"/>
      <c r="G105" s="18"/>
      <c r="H105" s="76"/>
      <c r="I105" s="76"/>
      <c r="J105" s="76"/>
    </row>
    <row r="106" spans="1:10" ht="38.25">
      <c r="A106" s="38" t="s">
        <v>386</v>
      </c>
      <c r="B106" s="39" t="s">
        <v>38</v>
      </c>
      <c r="C106" s="52" t="s">
        <v>252</v>
      </c>
      <c r="D106" s="15" t="s">
        <v>25</v>
      </c>
      <c r="E106" s="46">
        <v>10</v>
      </c>
      <c r="F106" s="48"/>
      <c r="G106" s="18"/>
      <c r="H106" s="76"/>
      <c r="I106" s="76"/>
      <c r="J106" s="76"/>
    </row>
    <row r="107" spans="1:10" ht="25.5">
      <c r="A107" s="38" t="s">
        <v>387</v>
      </c>
      <c r="B107" s="39" t="s">
        <v>38</v>
      </c>
      <c r="C107" s="16" t="s">
        <v>136</v>
      </c>
      <c r="D107" s="39" t="s">
        <v>12</v>
      </c>
      <c r="E107" s="47">
        <v>24</v>
      </c>
      <c r="F107" s="29"/>
      <c r="G107" s="18"/>
      <c r="H107" s="76"/>
      <c r="I107" s="76"/>
      <c r="J107" s="76"/>
    </row>
    <row r="108" spans="1:10" ht="38.25">
      <c r="A108" s="38" t="s">
        <v>388</v>
      </c>
      <c r="B108" s="39" t="s">
        <v>38</v>
      </c>
      <c r="C108" s="16" t="s">
        <v>253</v>
      </c>
      <c r="D108" s="39" t="s">
        <v>25</v>
      </c>
      <c r="E108" s="47">
        <v>2</v>
      </c>
      <c r="F108" s="29"/>
      <c r="G108" s="18"/>
      <c r="H108" s="76"/>
      <c r="I108" s="76"/>
      <c r="J108" s="76"/>
    </row>
    <row r="109" spans="1:10" ht="38.25">
      <c r="A109" s="38" t="s">
        <v>389</v>
      </c>
      <c r="B109" s="39" t="s">
        <v>23</v>
      </c>
      <c r="C109" s="43" t="s">
        <v>87</v>
      </c>
      <c r="D109" s="39" t="s">
        <v>69</v>
      </c>
      <c r="E109" s="47">
        <v>2</v>
      </c>
      <c r="F109" s="29"/>
      <c r="G109" s="18"/>
      <c r="H109" s="76"/>
      <c r="I109" s="76"/>
      <c r="J109" s="76"/>
    </row>
    <row r="110" spans="1:10" ht="38.25">
      <c r="A110" s="38" t="s">
        <v>390</v>
      </c>
      <c r="B110" s="39" t="s">
        <v>23</v>
      </c>
      <c r="C110" s="43" t="s">
        <v>88</v>
      </c>
      <c r="D110" s="39" t="s">
        <v>12</v>
      </c>
      <c r="E110" s="47">
        <v>11</v>
      </c>
      <c r="F110" s="18"/>
      <c r="G110" s="18"/>
      <c r="H110" s="76"/>
      <c r="I110" s="76"/>
      <c r="J110" s="76"/>
    </row>
    <row r="111" spans="1:10" ht="51">
      <c r="A111" s="38" t="s">
        <v>391</v>
      </c>
      <c r="B111" s="39" t="s">
        <v>23</v>
      </c>
      <c r="C111" s="16" t="s">
        <v>254</v>
      </c>
      <c r="D111" s="39" t="s">
        <v>69</v>
      </c>
      <c r="E111" s="47">
        <v>1</v>
      </c>
      <c r="F111" s="29"/>
      <c r="G111" s="75"/>
      <c r="H111" s="76"/>
      <c r="I111" s="76"/>
      <c r="J111" s="76"/>
    </row>
    <row r="112" spans="1:10" ht="25.5">
      <c r="A112" s="38" t="s">
        <v>392</v>
      </c>
      <c r="B112" s="39" t="s">
        <v>23</v>
      </c>
      <c r="C112" s="16" t="s">
        <v>76</v>
      </c>
      <c r="D112" s="39" t="s">
        <v>69</v>
      </c>
      <c r="E112" s="47">
        <v>1</v>
      </c>
      <c r="F112" s="29"/>
      <c r="G112" s="75"/>
      <c r="H112" s="76"/>
      <c r="I112" s="76"/>
      <c r="J112" s="76"/>
    </row>
    <row r="113" spans="1:10" ht="25.5">
      <c r="A113" s="38" t="s">
        <v>393</v>
      </c>
      <c r="B113" s="39" t="s">
        <v>23</v>
      </c>
      <c r="C113" s="16" t="s">
        <v>77</v>
      </c>
      <c r="D113" s="39" t="s">
        <v>69</v>
      </c>
      <c r="E113" s="47">
        <v>1</v>
      </c>
      <c r="F113" s="29"/>
      <c r="G113" s="75"/>
      <c r="H113" s="76"/>
      <c r="I113" s="76"/>
      <c r="J113" s="76"/>
    </row>
    <row r="114" spans="1:10" ht="26.25" thickBot="1">
      <c r="A114" s="92" t="s">
        <v>394</v>
      </c>
      <c r="B114" s="94" t="s">
        <v>23</v>
      </c>
      <c r="C114" s="93" t="s">
        <v>78</v>
      </c>
      <c r="D114" s="94" t="s">
        <v>12</v>
      </c>
      <c r="E114" s="95">
        <v>6</v>
      </c>
      <c r="F114" s="29"/>
      <c r="G114" s="75"/>
      <c r="H114" s="76"/>
      <c r="I114" s="76"/>
      <c r="J114" s="76"/>
    </row>
    <row r="115" spans="1:10" ht="18.75" thickBot="1">
      <c r="A115" s="112" t="s">
        <v>154</v>
      </c>
      <c r="B115" s="113"/>
      <c r="C115" s="113"/>
      <c r="D115" s="113"/>
      <c r="E115" s="114"/>
      <c r="F115" s="75"/>
      <c r="G115" s="75"/>
      <c r="H115" s="76"/>
      <c r="I115" s="76"/>
      <c r="J115" s="76"/>
    </row>
    <row r="116" spans="1:10">
      <c r="A116" s="109" t="s">
        <v>116</v>
      </c>
      <c r="B116" s="110"/>
      <c r="C116" s="110"/>
      <c r="D116" s="110"/>
      <c r="E116" s="111"/>
      <c r="F116" s="75"/>
      <c r="G116" s="75"/>
      <c r="H116" s="76"/>
      <c r="I116" s="76"/>
      <c r="J116" s="76"/>
    </row>
    <row r="117" spans="1:10" ht="51">
      <c r="A117" s="61" t="s">
        <v>395</v>
      </c>
      <c r="B117" s="55" t="s">
        <v>108</v>
      </c>
      <c r="C117" s="56" t="s">
        <v>112</v>
      </c>
      <c r="D117" s="54" t="s">
        <v>107</v>
      </c>
      <c r="E117" s="62">
        <v>235.12</v>
      </c>
      <c r="F117" s="75"/>
      <c r="G117" s="75"/>
      <c r="H117" s="76"/>
      <c r="I117" s="76"/>
      <c r="J117" s="76"/>
    </row>
    <row r="118" spans="1:10" ht="51">
      <c r="A118" s="61" t="s">
        <v>396</v>
      </c>
      <c r="B118" s="55" t="s">
        <v>108</v>
      </c>
      <c r="C118" s="56" t="s">
        <v>113</v>
      </c>
      <c r="D118" s="54" t="s">
        <v>107</v>
      </c>
      <c r="E118" s="62">
        <v>677.42</v>
      </c>
      <c r="F118" s="75"/>
      <c r="G118" s="75"/>
      <c r="H118" s="76"/>
      <c r="I118" s="76"/>
      <c r="J118" s="76"/>
    </row>
    <row r="119" spans="1:10" ht="51">
      <c r="A119" s="61" t="s">
        <v>397</v>
      </c>
      <c r="B119" s="55" t="s">
        <v>108</v>
      </c>
      <c r="C119" s="56" t="s">
        <v>114</v>
      </c>
      <c r="D119" s="54" t="s">
        <v>107</v>
      </c>
      <c r="E119" s="62">
        <v>12.67</v>
      </c>
      <c r="F119" s="75"/>
      <c r="G119" s="75"/>
      <c r="H119" s="76"/>
      <c r="I119" s="76"/>
      <c r="J119" s="76"/>
    </row>
    <row r="120" spans="1:10" ht="51">
      <c r="A120" s="61" t="s">
        <v>398</v>
      </c>
      <c r="B120" s="55" t="s">
        <v>108</v>
      </c>
      <c r="C120" s="56" t="s">
        <v>115</v>
      </c>
      <c r="D120" s="54" t="s">
        <v>69</v>
      </c>
      <c r="E120" s="62">
        <f>21+2</f>
        <v>23</v>
      </c>
      <c r="F120" s="75"/>
      <c r="G120" s="75"/>
      <c r="H120" s="76"/>
      <c r="I120" s="76"/>
      <c r="J120" s="76"/>
    </row>
    <row r="121" spans="1:10" ht="57" customHeight="1">
      <c r="A121" s="61" t="s">
        <v>399</v>
      </c>
      <c r="B121" s="55" t="s">
        <v>108</v>
      </c>
      <c r="C121" s="56" t="s">
        <v>229</v>
      </c>
      <c r="D121" s="54" t="s">
        <v>69</v>
      </c>
      <c r="E121" s="62">
        <v>20</v>
      </c>
      <c r="F121" s="75"/>
      <c r="G121" s="75"/>
      <c r="H121" s="76"/>
      <c r="I121" s="76"/>
      <c r="J121" s="76"/>
    </row>
    <row r="122" spans="1:10">
      <c r="A122" s="116" t="s">
        <v>110</v>
      </c>
      <c r="B122" s="117"/>
      <c r="C122" s="117"/>
      <c r="D122" s="117"/>
      <c r="E122" s="118"/>
      <c r="F122" s="75"/>
      <c r="G122" s="75"/>
      <c r="H122" s="76"/>
      <c r="I122" s="76"/>
      <c r="J122" s="76"/>
    </row>
    <row r="123" spans="1:10" ht="76.5">
      <c r="A123" s="61" t="s">
        <v>400</v>
      </c>
      <c r="B123" s="55" t="s">
        <v>108</v>
      </c>
      <c r="C123" s="56" t="s">
        <v>131</v>
      </c>
      <c r="D123" s="54" t="s">
        <v>107</v>
      </c>
      <c r="E123" s="62">
        <v>28.49</v>
      </c>
      <c r="F123" s="75"/>
      <c r="G123" s="75"/>
      <c r="H123" s="76"/>
      <c r="I123" s="76"/>
      <c r="J123" s="76"/>
    </row>
    <row r="124" spans="1:10" ht="76.5">
      <c r="A124" s="61" t="s">
        <v>401</v>
      </c>
      <c r="B124" s="55" t="s">
        <v>108</v>
      </c>
      <c r="C124" s="56" t="s">
        <v>132</v>
      </c>
      <c r="D124" s="54" t="s">
        <v>107</v>
      </c>
      <c r="E124" s="62">
        <v>267.97000000000003</v>
      </c>
      <c r="F124" s="75"/>
      <c r="G124" s="75"/>
      <c r="H124" s="76"/>
      <c r="I124" s="76"/>
      <c r="J124" s="76"/>
    </row>
    <row r="125" spans="1:10" ht="76.5">
      <c r="A125" s="61" t="s">
        <v>402</v>
      </c>
      <c r="B125" s="55" t="s">
        <v>108</v>
      </c>
      <c r="C125" s="56" t="s">
        <v>133</v>
      </c>
      <c r="D125" s="54" t="s">
        <v>107</v>
      </c>
      <c r="E125" s="62">
        <v>260.13</v>
      </c>
      <c r="F125" s="75"/>
      <c r="G125" s="75"/>
      <c r="H125" s="76"/>
      <c r="I125" s="76"/>
      <c r="J125" s="76"/>
    </row>
    <row r="126" spans="1:10" ht="76.5">
      <c r="A126" s="61" t="s">
        <v>403</v>
      </c>
      <c r="B126" s="55" t="s">
        <v>108</v>
      </c>
      <c r="C126" s="56" t="s">
        <v>134</v>
      </c>
      <c r="D126" s="54" t="s">
        <v>107</v>
      </c>
      <c r="E126" s="62">
        <v>454.52</v>
      </c>
      <c r="F126" s="75"/>
      <c r="G126" s="75"/>
      <c r="H126" s="76"/>
      <c r="I126" s="76"/>
      <c r="J126" s="76"/>
    </row>
    <row r="127" spans="1:10" ht="89.25">
      <c r="A127" s="61" t="s">
        <v>404</v>
      </c>
      <c r="B127" s="55" t="s">
        <v>255</v>
      </c>
      <c r="C127" s="97" t="s">
        <v>257</v>
      </c>
      <c r="D127" s="54" t="s">
        <v>12</v>
      </c>
      <c r="E127" s="62">
        <v>24</v>
      </c>
      <c r="F127" s="75"/>
      <c r="G127" s="98"/>
      <c r="H127" s="76"/>
      <c r="I127" s="76"/>
      <c r="J127" s="76"/>
    </row>
    <row r="128" spans="1:10" ht="76.5">
      <c r="A128" s="61" t="s">
        <v>405</v>
      </c>
      <c r="B128" s="55" t="s">
        <v>255</v>
      </c>
      <c r="C128" s="97" t="s">
        <v>258</v>
      </c>
      <c r="D128" s="54" t="s">
        <v>12</v>
      </c>
      <c r="E128" s="62">
        <v>34</v>
      </c>
      <c r="F128" s="75"/>
      <c r="G128" s="75"/>
      <c r="H128" s="76"/>
      <c r="I128" s="76"/>
      <c r="J128" s="76"/>
    </row>
    <row r="129" spans="1:10" ht="51">
      <c r="A129" s="61" t="s">
        <v>406</v>
      </c>
      <c r="B129" s="55" t="s">
        <v>108</v>
      </c>
      <c r="C129" s="97" t="s">
        <v>135</v>
      </c>
      <c r="D129" s="54" t="s">
        <v>12</v>
      </c>
      <c r="E129" s="62">
        <v>18</v>
      </c>
      <c r="F129" s="75"/>
      <c r="G129" s="75"/>
      <c r="H129" s="76"/>
      <c r="I129" s="76"/>
      <c r="J129" s="76"/>
    </row>
    <row r="130" spans="1:10">
      <c r="A130" s="109" t="s">
        <v>111</v>
      </c>
      <c r="B130" s="110"/>
      <c r="C130" s="110"/>
      <c r="D130" s="110"/>
      <c r="E130" s="111"/>
      <c r="F130" s="3"/>
      <c r="G130" s="75"/>
      <c r="H130" s="76"/>
      <c r="I130" s="76"/>
      <c r="J130" s="76"/>
    </row>
    <row r="131" spans="1:10" ht="56.45" customHeight="1" thickBot="1">
      <c r="A131" s="87" t="s">
        <v>407</v>
      </c>
      <c r="B131" s="88" t="s">
        <v>108</v>
      </c>
      <c r="C131" s="89" t="s">
        <v>109</v>
      </c>
      <c r="D131" s="90" t="s">
        <v>12</v>
      </c>
      <c r="E131" s="91">
        <v>8</v>
      </c>
      <c r="F131" s="75"/>
      <c r="G131" s="75"/>
      <c r="H131" s="76"/>
      <c r="I131" s="76"/>
      <c r="J131" s="76"/>
    </row>
    <row r="132" spans="1:10" ht="18.75" thickBot="1">
      <c r="A132" s="112" t="s">
        <v>155</v>
      </c>
      <c r="B132" s="113"/>
      <c r="C132" s="113"/>
      <c r="D132" s="113"/>
      <c r="E132" s="114"/>
      <c r="F132" s="76"/>
      <c r="G132" s="76"/>
      <c r="H132" s="76"/>
      <c r="I132" s="76"/>
      <c r="J132" s="76"/>
    </row>
    <row r="133" spans="1:10">
      <c r="A133" s="109" t="s">
        <v>156</v>
      </c>
      <c r="B133" s="110"/>
      <c r="C133" s="110"/>
      <c r="D133" s="110"/>
      <c r="E133" s="111"/>
      <c r="F133" s="76"/>
      <c r="G133" s="76"/>
      <c r="H133" s="76"/>
      <c r="I133" s="76"/>
      <c r="J133" s="76"/>
    </row>
    <row r="134" spans="1:10" ht="25.5">
      <c r="A134" s="61" t="s">
        <v>408</v>
      </c>
      <c r="B134" s="102" t="s">
        <v>183</v>
      </c>
      <c r="C134" s="58" t="s">
        <v>157</v>
      </c>
      <c r="D134" s="59" t="s">
        <v>13</v>
      </c>
      <c r="E134" s="63">
        <v>0.85799999999999998</v>
      </c>
      <c r="F134" s="76"/>
      <c r="G134" s="76"/>
      <c r="H134" s="76"/>
      <c r="I134" s="76"/>
      <c r="J134" s="76"/>
    </row>
    <row r="135" spans="1:10">
      <c r="A135" s="109" t="s">
        <v>180</v>
      </c>
      <c r="B135" s="110"/>
      <c r="C135" s="110"/>
      <c r="D135" s="110"/>
      <c r="E135" s="111"/>
      <c r="F135" s="76"/>
      <c r="G135" s="76"/>
      <c r="H135" s="76"/>
      <c r="I135" s="76"/>
      <c r="J135" s="76"/>
    </row>
    <row r="136" spans="1:10">
      <c r="A136" s="109" t="s">
        <v>181</v>
      </c>
      <c r="B136" s="110"/>
      <c r="C136" s="110"/>
      <c r="D136" s="110"/>
      <c r="E136" s="111"/>
      <c r="F136" s="76"/>
      <c r="G136" s="76"/>
      <c r="H136" s="76"/>
      <c r="I136" s="76"/>
      <c r="J136" s="76"/>
    </row>
    <row r="137" spans="1:10" ht="25.5">
      <c r="A137" s="61" t="s">
        <v>409</v>
      </c>
      <c r="B137" s="8" t="s">
        <v>184</v>
      </c>
      <c r="C137" s="58" t="s">
        <v>158</v>
      </c>
      <c r="D137" s="59" t="s">
        <v>107</v>
      </c>
      <c r="E137" s="63">
        <v>421</v>
      </c>
      <c r="F137" s="76"/>
      <c r="G137" s="76"/>
      <c r="H137" s="76"/>
      <c r="I137" s="76"/>
      <c r="J137" s="76"/>
    </row>
    <row r="138" spans="1:10" ht="25.5">
      <c r="A138" s="61" t="s">
        <v>410</v>
      </c>
      <c r="B138" s="8" t="s">
        <v>184</v>
      </c>
      <c r="C138" s="58" t="s">
        <v>159</v>
      </c>
      <c r="D138" s="59" t="s">
        <v>107</v>
      </c>
      <c r="E138" s="63">
        <v>29</v>
      </c>
      <c r="F138" s="76"/>
      <c r="G138" s="76"/>
      <c r="H138" s="76"/>
      <c r="I138" s="76"/>
      <c r="J138" s="76"/>
    </row>
    <row r="139" spans="1:10">
      <c r="A139" s="61" t="s">
        <v>411</v>
      </c>
      <c r="B139" s="8" t="s">
        <v>184</v>
      </c>
      <c r="C139" s="58" t="s">
        <v>173</v>
      </c>
      <c r="D139" s="59" t="s">
        <v>107</v>
      </c>
      <c r="E139" s="63">
        <v>196</v>
      </c>
      <c r="F139" s="76"/>
      <c r="G139" s="76"/>
      <c r="H139" s="76"/>
      <c r="I139" s="76"/>
      <c r="J139" s="76"/>
    </row>
    <row r="140" spans="1:10">
      <c r="A140" s="61" t="s">
        <v>412</v>
      </c>
      <c r="B140" s="8" t="s">
        <v>184</v>
      </c>
      <c r="C140" s="58" t="s">
        <v>160</v>
      </c>
      <c r="D140" s="59" t="s">
        <v>107</v>
      </c>
      <c r="E140" s="63">
        <v>120</v>
      </c>
      <c r="F140" s="76"/>
      <c r="G140" s="76"/>
      <c r="H140" s="76"/>
      <c r="I140" s="76"/>
      <c r="J140" s="76"/>
    </row>
    <row r="141" spans="1:10">
      <c r="A141" s="61" t="s">
        <v>413</v>
      </c>
      <c r="B141" s="8" t="s">
        <v>184</v>
      </c>
      <c r="C141" s="58" t="s">
        <v>259</v>
      </c>
      <c r="D141" s="59" t="s">
        <v>107</v>
      </c>
      <c r="E141" s="63">
        <v>15</v>
      </c>
      <c r="F141" s="76"/>
      <c r="G141" s="76"/>
      <c r="H141" s="76"/>
      <c r="I141" s="76"/>
      <c r="J141" s="76"/>
    </row>
    <row r="142" spans="1:10" ht="25.5">
      <c r="A142" s="61" t="s">
        <v>414</v>
      </c>
      <c r="B142" s="8" t="s">
        <v>184</v>
      </c>
      <c r="C142" s="58" t="s">
        <v>161</v>
      </c>
      <c r="D142" s="59" t="s">
        <v>107</v>
      </c>
      <c r="E142" s="63">
        <v>65</v>
      </c>
      <c r="F142" s="76"/>
      <c r="G142" s="76"/>
      <c r="H142" s="76"/>
      <c r="I142" s="76"/>
      <c r="J142" s="76"/>
    </row>
    <row r="143" spans="1:10" ht="25.5">
      <c r="A143" s="61" t="s">
        <v>415</v>
      </c>
      <c r="B143" s="8" t="s">
        <v>184</v>
      </c>
      <c r="C143" s="58" t="s">
        <v>162</v>
      </c>
      <c r="D143" s="59" t="s">
        <v>107</v>
      </c>
      <c r="E143" s="63">
        <v>29</v>
      </c>
      <c r="F143" s="76"/>
      <c r="G143" s="76"/>
      <c r="H143" s="76"/>
      <c r="I143" s="76"/>
      <c r="J143" s="76"/>
    </row>
    <row r="144" spans="1:10" ht="25.5">
      <c r="A144" s="61" t="s">
        <v>416</v>
      </c>
      <c r="B144" s="8" t="s">
        <v>184</v>
      </c>
      <c r="C144" s="58" t="s">
        <v>260</v>
      </c>
      <c r="D144" s="59" t="s">
        <v>107</v>
      </c>
      <c r="E144" s="63">
        <v>65</v>
      </c>
      <c r="F144" s="76"/>
      <c r="G144" s="76"/>
      <c r="H144" s="76"/>
      <c r="I144" s="76"/>
      <c r="J144" s="76"/>
    </row>
    <row r="145" spans="1:10" ht="25.5">
      <c r="A145" s="61" t="s">
        <v>417</v>
      </c>
      <c r="B145" s="8" t="s">
        <v>184</v>
      </c>
      <c r="C145" s="58" t="s">
        <v>163</v>
      </c>
      <c r="D145" s="59" t="s">
        <v>107</v>
      </c>
      <c r="E145" s="63">
        <v>196</v>
      </c>
      <c r="F145" s="76" t="s">
        <v>190</v>
      </c>
      <c r="G145" s="76"/>
      <c r="H145" s="76"/>
      <c r="I145" s="76"/>
      <c r="J145" s="76"/>
    </row>
    <row r="146" spans="1:10" ht="38.25">
      <c r="A146" s="61" t="s">
        <v>418</v>
      </c>
      <c r="B146" s="8" t="s">
        <v>184</v>
      </c>
      <c r="C146" s="58" t="s">
        <v>164</v>
      </c>
      <c r="D146" s="59" t="s">
        <v>12</v>
      </c>
      <c r="E146" s="63">
        <v>2</v>
      </c>
      <c r="F146" s="76"/>
      <c r="G146" s="76"/>
      <c r="H146" s="76"/>
      <c r="I146" s="76"/>
      <c r="J146" s="76"/>
    </row>
    <row r="147" spans="1:10">
      <c r="A147" s="61" t="s">
        <v>419</v>
      </c>
      <c r="B147" s="8" t="s">
        <v>184</v>
      </c>
      <c r="C147" s="58" t="s">
        <v>165</v>
      </c>
      <c r="D147" s="59" t="s">
        <v>107</v>
      </c>
      <c r="E147" s="63">
        <v>29</v>
      </c>
      <c r="F147" s="76"/>
      <c r="G147" s="76"/>
      <c r="H147" s="76"/>
      <c r="I147" s="76"/>
      <c r="J147" s="76"/>
    </row>
    <row r="148" spans="1:10">
      <c r="A148" s="61" t="s">
        <v>420</v>
      </c>
      <c r="B148" s="8" t="s">
        <v>184</v>
      </c>
      <c r="C148" s="58" t="s">
        <v>167</v>
      </c>
      <c r="D148" s="59" t="s">
        <v>107</v>
      </c>
      <c r="E148" s="63">
        <v>360</v>
      </c>
      <c r="F148" s="76"/>
      <c r="G148" s="76"/>
      <c r="H148" s="76"/>
      <c r="I148" s="76"/>
      <c r="J148" s="76"/>
    </row>
    <row r="149" spans="1:10" ht="25.5">
      <c r="A149" s="61" t="s">
        <v>421</v>
      </c>
      <c r="B149" s="8" t="s">
        <v>184</v>
      </c>
      <c r="C149" s="58" t="s">
        <v>168</v>
      </c>
      <c r="D149" s="59" t="s">
        <v>107</v>
      </c>
      <c r="E149" s="63">
        <v>421</v>
      </c>
      <c r="F149" s="76"/>
      <c r="G149" s="76"/>
      <c r="H149" s="76"/>
      <c r="I149" s="76"/>
      <c r="J149" s="76"/>
    </row>
    <row r="150" spans="1:10">
      <c r="A150" s="109" t="s">
        <v>182</v>
      </c>
      <c r="B150" s="110"/>
      <c r="C150" s="110"/>
      <c r="D150" s="110"/>
      <c r="E150" s="111"/>
      <c r="F150" s="76"/>
      <c r="G150" s="76"/>
      <c r="H150" s="76"/>
      <c r="I150" s="76"/>
      <c r="J150" s="76"/>
    </row>
    <row r="151" spans="1:10" ht="25.5">
      <c r="A151" s="61" t="s">
        <v>422</v>
      </c>
      <c r="B151" s="60" t="s">
        <v>191</v>
      </c>
      <c r="C151" s="58" t="s">
        <v>169</v>
      </c>
      <c r="D151" s="59" t="s">
        <v>107</v>
      </c>
      <c r="E151" s="63">
        <v>615</v>
      </c>
      <c r="F151" s="76"/>
      <c r="G151" s="76"/>
      <c r="H151" s="76"/>
      <c r="I151" s="76"/>
      <c r="J151" s="76"/>
    </row>
    <row r="152" spans="1:10" ht="25.5">
      <c r="A152" s="61" t="s">
        <v>423</v>
      </c>
      <c r="B152" s="60" t="s">
        <v>191</v>
      </c>
      <c r="C152" s="58" t="s">
        <v>159</v>
      </c>
      <c r="D152" s="59" t="s">
        <v>107</v>
      </c>
      <c r="E152" s="63">
        <v>347</v>
      </c>
      <c r="F152" s="76"/>
      <c r="G152" s="76"/>
      <c r="H152" s="76"/>
      <c r="I152" s="76"/>
      <c r="J152" s="76"/>
    </row>
    <row r="153" spans="1:10">
      <c r="A153" s="61" t="s">
        <v>424</v>
      </c>
      <c r="B153" s="60" t="s">
        <v>191</v>
      </c>
      <c r="C153" s="58" t="s">
        <v>261</v>
      </c>
      <c r="D153" s="59" t="s">
        <v>107</v>
      </c>
      <c r="E153" s="63">
        <v>10</v>
      </c>
      <c r="F153" s="76"/>
      <c r="G153" s="76"/>
      <c r="H153" s="76"/>
      <c r="I153" s="76"/>
      <c r="J153" s="76"/>
    </row>
    <row r="154" spans="1:10">
      <c r="A154" s="61" t="s">
        <v>425</v>
      </c>
      <c r="B154" s="60" t="s">
        <v>191</v>
      </c>
      <c r="C154" s="58" t="s">
        <v>262</v>
      </c>
      <c r="D154" s="59" t="s">
        <v>107</v>
      </c>
      <c r="E154" s="63">
        <v>85</v>
      </c>
      <c r="F154" s="76"/>
      <c r="G154" s="76"/>
      <c r="H154" s="76"/>
      <c r="I154" s="76"/>
      <c r="J154" s="76"/>
    </row>
    <row r="155" spans="1:10">
      <c r="A155" s="61" t="s">
        <v>426</v>
      </c>
      <c r="B155" s="60" t="s">
        <v>191</v>
      </c>
      <c r="C155" s="58" t="s">
        <v>263</v>
      </c>
      <c r="D155" s="59" t="s">
        <v>107</v>
      </c>
      <c r="E155" s="63">
        <v>173</v>
      </c>
      <c r="F155" s="76"/>
      <c r="G155" s="76"/>
      <c r="H155" s="76"/>
      <c r="I155" s="76"/>
      <c r="J155" s="76"/>
    </row>
    <row r="156" spans="1:10" ht="25.5">
      <c r="A156" s="61" t="s">
        <v>427</v>
      </c>
      <c r="B156" s="60" t="s">
        <v>191</v>
      </c>
      <c r="C156" s="58" t="s">
        <v>264</v>
      </c>
      <c r="D156" s="59" t="s">
        <v>107</v>
      </c>
      <c r="E156" s="63">
        <v>43</v>
      </c>
      <c r="F156" s="76"/>
      <c r="G156" s="76"/>
      <c r="H156" s="76"/>
      <c r="I156" s="76"/>
      <c r="J156" s="76"/>
    </row>
    <row r="157" spans="1:10" ht="25.5">
      <c r="A157" s="61" t="s">
        <v>428</v>
      </c>
      <c r="B157" s="60" t="s">
        <v>191</v>
      </c>
      <c r="C157" s="58" t="s">
        <v>265</v>
      </c>
      <c r="D157" s="59" t="s">
        <v>107</v>
      </c>
      <c r="E157" s="63">
        <v>440</v>
      </c>
      <c r="F157" s="76"/>
      <c r="G157" s="76"/>
      <c r="H157" s="76"/>
      <c r="I157" s="76"/>
      <c r="J157" s="76"/>
    </row>
    <row r="158" spans="1:10" ht="25.5">
      <c r="A158" s="61" t="s">
        <v>429</v>
      </c>
      <c r="B158" s="60" t="s">
        <v>191</v>
      </c>
      <c r="C158" s="58" t="s">
        <v>266</v>
      </c>
      <c r="D158" s="59" t="s">
        <v>107</v>
      </c>
      <c r="E158" s="63">
        <v>43</v>
      </c>
      <c r="F158" s="76"/>
      <c r="G158" s="76"/>
      <c r="H158" s="76"/>
      <c r="I158" s="76"/>
      <c r="J158" s="76"/>
    </row>
    <row r="159" spans="1:10" ht="25.5">
      <c r="A159" s="61" t="s">
        <v>430</v>
      </c>
      <c r="B159" s="60" t="s">
        <v>191</v>
      </c>
      <c r="C159" s="58" t="s">
        <v>267</v>
      </c>
      <c r="D159" s="59" t="s">
        <v>107</v>
      </c>
      <c r="E159" s="63">
        <v>154</v>
      </c>
      <c r="F159" s="76"/>
      <c r="G159" s="76"/>
      <c r="H159" s="76"/>
      <c r="I159" s="76"/>
      <c r="J159" s="76"/>
    </row>
    <row r="160" spans="1:10" ht="38.25">
      <c r="A160" s="61" t="s">
        <v>431</v>
      </c>
      <c r="B160" s="60" t="s">
        <v>191</v>
      </c>
      <c r="C160" s="58" t="s">
        <v>170</v>
      </c>
      <c r="D160" s="59" t="s">
        <v>12</v>
      </c>
      <c r="E160" s="63">
        <v>10</v>
      </c>
      <c r="F160" s="76"/>
      <c r="G160" s="76"/>
      <c r="H160" s="76"/>
      <c r="I160" s="76"/>
      <c r="J160" s="76"/>
    </row>
    <row r="161" spans="1:10">
      <c r="A161" s="61" t="s">
        <v>432</v>
      </c>
      <c r="B161" s="60" t="s">
        <v>191</v>
      </c>
      <c r="C161" s="58" t="s">
        <v>172</v>
      </c>
      <c r="D161" s="59" t="s">
        <v>107</v>
      </c>
      <c r="E161" s="63">
        <v>615</v>
      </c>
      <c r="F161" s="76"/>
      <c r="G161" s="76"/>
      <c r="H161" s="76"/>
      <c r="I161" s="76"/>
      <c r="J161" s="76"/>
    </row>
    <row r="162" spans="1:10" ht="25.5">
      <c r="A162" s="61" t="s">
        <v>433</v>
      </c>
      <c r="B162" s="60" t="s">
        <v>191</v>
      </c>
      <c r="C162" s="58" t="s">
        <v>174</v>
      </c>
      <c r="D162" s="59" t="s">
        <v>107</v>
      </c>
      <c r="E162" s="63">
        <v>615</v>
      </c>
      <c r="F162" s="76"/>
      <c r="G162" s="76"/>
      <c r="H162" s="76"/>
      <c r="I162" s="76"/>
      <c r="J162" s="76"/>
    </row>
    <row r="163" spans="1:10">
      <c r="A163" s="109" t="s">
        <v>268</v>
      </c>
      <c r="B163" s="110"/>
      <c r="C163" s="110"/>
      <c r="D163" s="110"/>
      <c r="E163" s="111"/>
      <c r="F163" s="115"/>
      <c r="G163" s="115"/>
      <c r="H163" s="115"/>
      <c r="I163" s="115"/>
      <c r="J163" s="115"/>
    </row>
    <row r="164" spans="1:10">
      <c r="A164" s="61" t="s">
        <v>434</v>
      </c>
      <c r="B164" s="60" t="s">
        <v>193</v>
      </c>
      <c r="C164" s="58" t="s">
        <v>175</v>
      </c>
      <c r="D164" s="59" t="s">
        <v>12</v>
      </c>
      <c r="E164" s="63">
        <v>1</v>
      </c>
      <c r="F164" s="83"/>
      <c r="G164" s="83"/>
      <c r="H164" s="83"/>
      <c r="I164" s="83"/>
      <c r="J164" s="83"/>
    </row>
    <row r="165" spans="1:10">
      <c r="A165" s="109" t="s">
        <v>192</v>
      </c>
      <c r="B165" s="110"/>
      <c r="C165" s="110"/>
      <c r="D165" s="110"/>
      <c r="E165" s="111"/>
      <c r="F165" s="115"/>
      <c r="G165" s="115"/>
      <c r="H165" s="115"/>
      <c r="I165" s="115"/>
      <c r="J165" s="115"/>
    </row>
    <row r="166" spans="1:10">
      <c r="A166" s="61" t="s">
        <v>435</v>
      </c>
      <c r="B166" s="60" t="s">
        <v>187</v>
      </c>
      <c r="C166" s="58" t="s">
        <v>176</v>
      </c>
      <c r="D166" s="59" t="s">
        <v>12</v>
      </c>
      <c r="E166" s="63">
        <v>1</v>
      </c>
      <c r="F166" s="76"/>
      <c r="G166" s="76"/>
      <c r="H166" s="76"/>
      <c r="I166" s="76"/>
      <c r="J166" s="76"/>
    </row>
    <row r="167" spans="1:10">
      <c r="A167" s="61" t="s">
        <v>436</v>
      </c>
      <c r="B167" s="60" t="s">
        <v>187</v>
      </c>
      <c r="C167" s="58" t="s">
        <v>177</v>
      </c>
      <c r="D167" s="59" t="s">
        <v>12</v>
      </c>
      <c r="E167" s="63">
        <v>1</v>
      </c>
      <c r="F167" s="76"/>
      <c r="G167" s="76"/>
      <c r="H167" s="76"/>
      <c r="I167" s="76"/>
      <c r="J167" s="76"/>
    </row>
    <row r="168" spans="1:10">
      <c r="A168" s="61" t="s">
        <v>437</v>
      </c>
      <c r="B168" s="60" t="s">
        <v>187</v>
      </c>
      <c r="C168" s="58" t="s">
        <v>178</v>
      </c>
      <c r="D168" s="59" t="s">
        <v>179</v>
      </c>
      <c r="E168" s="63">
        <v>7</v>
      </c>
      <c r="F168" s="76"/>
      <c r="G168" s="76"/>
      <c r="H168" s="76"/>
      <c r="I168" s="76"/>
      <c r="J168" s="76"/>
    </row>
    <row r="169" spans="1:10" ht="15" thickBot="1">
      <c r="A169" s="103" t="s">
        <v>438</v>
      </c>
      <c r="B169" s="104" t="s">
        <v>187</v>
      </c>
      <c r="C169" s="58" t="s">
        <v>269</v>
      </c>
      <c r="D169" s="59" t="s">
        <v>179</v>
      </c>
      <c r="E169" s="63">
        <v>4</v>
      </c>
      <c r="F169" s="76"/>
      <c r="G169" s="76"/>
      <c r="H169" s="76"/>
      <c r="I169" s="76"/>
      <c r="J169" s="76"/>
    </row>
    <row r="170" spans="1:10" ht="18.75" thickBot="1">
      <c r="A170" s="112" t="s">
        <v>194</v>
      </c>
      <c r="B170" s="113"/>
      <c r="C170" s="113"/>
      <c r="D170" s="113"/>
      <c r="E170" s="114"/>
      <c r="F170" s="76"/>
      <c r="G170" s="76"/>
      <c r="H170" s="76"/>
      <c r="I170" s="76"/>
      <c r="J170" s="76"/>
    </row>
    <row r="171" spans="1:10">
      <c r="A171" s="109" t="s">
        <v>227</v>
      </c>
      <c r="B171" s="110"/>
      <c r="C171" s="110"/>
      <c r="D171" s="110"/>
      <c r="E171" s="111"/>
      <c r="F171" s="76"/>
      <c r="G171" s="76"/>
      <c r="H171" s="76"/>
      <c r="I171" s="76"/>
      <c r="J171" s="76"/>
    </row>
    <row r="172" spans="1:10" ht="25.5">
      <c r="A172" s="61" t="s">
        <v>439</v>
      </c>
      <c r="B172" s="102" t="s">
        <v>183</v>
      </c>
      <c r="C172" s="58" t="s">
        <v>157</v>
      </c>
      <c r="D172" s="59" t="s">
        <v>13</v>
      </c>
      <c r="E172" s="105">
        <v>1</v>
      </c>
      <c r="F172" s="76"/>
      <c r="G172" s="76"/>
      <c r="H172" s="76"/>
      <c r="I172" s="76"/>
      <c r="J172" s="76"/>
    </row>
    <row r="173" spans="1:10">
      <c r="A173" s="109" t="s">
        <v>209</v>
      </c>
      <c r="B173" s="110"/>
      <c r="C173" s="110"/>
      <c r="D173" s="110"/>
      <c r="E173" s="111"/>
      <c r="F173" s="76"/>
      <c r="G173" s="76"/>
      <c r="H173" s="76"/>
      <c r="I173" s="76"/>
      <c r="J173" s="76"/>
    </row>
    <row r="174" spans="1:10">
      <c r="A174" s="109" t="s">
        <v>208</v>
      </c>
      <c r="B174" s="110"/>
      <c r="C174" s="110"/>
      <c r="D174" s="110"/>
      <c r="E174" s="111"/>
      <c r="F174" s="76"/>
      <c r="G174" s="76"/>
      <c r="H174" s="76"/>
      <c r="I174" s="76"/>
      <c r="J174" s="76"/>
    </row>
    <row r="175" spans="1:10" ht="25.5">
      <c r="A175" s="61" t="s">
        <v>440</v>
      </c>
      <c r="B175" s="59" t="s">
        <v>186</v>
      </c>
      <c r="C175" s="58" t="s">
        <v>158</v>
      </c>
      <c r="D175" s="59" t="s">
        <v>107</v>
      </c>
      <c r="E175" s="63">
        <v>1000</v>
      </c>
      <c r="F175" s="76"/>
      <c r="G175" s="76"/>
      <c r="H175" s="76"/>
      <c r="I175" s="76"/>
      <c r="J175" s="76"/>
    </row>
    <row r="176" spans="1:10" ht="25.5">
      <c r="A176" s="61" t="s">
        <v>441</v>
      </c>
      <c r="B176" s="59" t="s">
        <v>186</v>
      </c>
      <c r="C176" s="58" t="s">
        <v>159</v>
      </c>
      <c r="D176" s="59" t="s">
        <v>107</v>
      </c>
      <c r="E176" s="63">
        <v>1000</v>
      </c>
      <c r="F176" s="76"/>
      <c r="G176" s="76"/>
      <c r="H176" s="76"/>
      <c r="I176" s="76"/>
      <c r="J176" s="76"/>
    </row>
    <row r="177" spans="1:10">
      <c r="A177" s="61" t="s">
        <v>442</v>
      </c>
      <c r="B177" s="59" t="s">
        <v>186</v>
      </c>
      <c r="C177" s="58" t="s">
        <v>195</v>
      </c>
      <c r="D177" s="59" t="s">
        <v>107</v>
      </c>
      <c r="E177" s="63">
        <v>164</v>
      </c>
      <c r="F177" s="76"/>
      <c r="G177" s="76"/>
      <c r="H177" s="76"/>
      <c r="I177" s="76"/>
      <c r="J177" s="76"/>
    </row>
    <row r="178" spans="1:10">
      <c r="A178" s="61" t="s">
        <v>443</v>
      </c>
      <c r="B178" s="59" t="s">
        <v>186</v>
      </c>
      <c r="C178" s="58" t="s">
        <v>196</v>
      </c>
      <c r="D178" s="59" t="s">
        <v>107</v>
      </c>
      <c r="E178" s="63">
        <v>142</v>
      </c>
      <c r="F178" s="76"/>
      <c r="G178" s="76"/>
      <c r="H178" s="76"/>
      <c r="I178" s="76"/>
      <c r="J178" s="76"/>
    </row>
    <row r="179" spans="1:10" ht="25.5">
      <c r="A179" s="61" t="s">
        <v>444</v>
      </c>
      <c r="B179" s="59" t="s">
        <v>186</v>
      </c>
      <c r="C179" s="58" t="s">
        <v>270</v>
      </c>
      <c r="D179" s="59" t="s">
        <v>107</v>
      </c>
      <c r="E179" s="63">
        <v>5</v>
      </c>
      <c r="F179" s="76"/>
      <c r="G179" s="76"/>
      <c r="H179" s="76"/>
      <c r="I179" s="76"/>
      <c r="J179" s="76"/>
    </row>
    <row r="180" spans="1:10" ht="25.5">
      <c r="A180" s="61" t="s">
        <v>445</v>
      </c>
      <c r="B180" s="59" t="s">
        <v>186</v>
      </c>
      <c r="C180" s="58" t="s">
        <v>270</v>
      </c>
      <c r="D180" s="59" t="s">
        <v>107</v>
      </c>
      <c r="E180" s="63">
        <v>5</v>
      </c>
      <c r="F180" s="76"/>
      <c r="G180" s="76"/>
      <c r="H180" s="76"/>
      <c r="I180" s="76"/>
      <c r="J180" s="76"/>
    </row>
    <row r="181" spans="1:10" ht="25.5">
      <c r="A181" s="61" t="s">
        <v>446</v>
      </c>
      <c r="B181" s="59" t="s">
        <v>186</v>
      </c>
      <c r="C181" s="58" t="s">
        <v>270</v>
      </c>
      <c r="D181" s="59" t="s">
        <v>107</v>
      </c>
      <c r="E181" s="63">
        <v>9</v>
      </c>
      <c r="F181" s="76"/>
      <c r="G181" s="76"/>
      <c r="H181" s="76"/>
      <c r="I181" s="76"/>
      <c r="J181" s="76"/>
    </row>
    <row r="182" spans="1:10" ht="25.5">
      <c r="A182" s="61" t="s">
        <v>447</v>
      </c>
      <c r="B182" s="59" t="s">
        <v>186</v>
      </c>
      <c r="C182" s="58" t="s">
        <v>270</v>
      </c>
      <c r="D182" s="59" t="s">
        <v>107</v>
      </c>
      <c r="E182" s="63">
        <v>11</v>
      </c>
      <c r="F182" s="76"/>
      <c r="G182" s="76"/>
      <c r="H182" s="76"/>
      <c r="I182" s="76"/>
      <c r="J182" s="76"/>
    </row>
    <row r="183" spans="1:10">
      <c r="A183" s="61" t="s">
        <v>448</v>
      </c>
      <c r="B183" s="59" t="s">
        <v>186</v>
      </c>
      <c r="C183" s="58" t="s">
        <v>197</v>
      </c>
      <c r="D183" s="59" t="s">
        <v>107</v>
      </c>
      <c r="E183" s="63">
        <v>66</v>
      </c>
      <c r="F183" s="76"/>
      <c r="G183" s="76"/>
      <c r="H183" s="76"/>
      <c r="I183" s="76"/>
      <c r="J183" s="76"/>
    </row>
    <row r="184" spans="1:10" ht="25.5">
      <c r="A184" s="61" t="s">
        <v>449</v>
      </c>
      <c r="B184" s="59" t="s">
        <v>186</v>
      </c>
      <c r="C184" s="58" t="s">
        <v>198</v>
      </c>
      <c r="D184" s="59" t="s">
        <v>107</v>
      </c>
      <c r="E184" s="63">
        <v>28.8</v>
      </c>
      <c r="F184" s="76"/>
      <c r="G184" s="76"/>
      <c r="H184" s="76"/>
      <c r="I184" s="76"/>
      <c r="J184" s="76"/>
    </row>
    <row r="185" spans="1:10" ht="25.5">
      <c r="A185" s="61" t="s">
        <v>450</v>
      </c>
      <c r="B185" s="59" t="s">
        <v>186</v>
      </c>
      <c r="C185" s="58" t="s">
        <v>271</v>
      </c>
      <c r="D185" s="59" t="s">
        <v>107</v>
      </c>
      <c r="E185" s="63">
        <v>376</v>
      </c>
      <c r="F185" s="76"/>
      <c r="G185" s="76"/>
      <c r="H185" s="76"/>
      <c r="I185" s="76"/>
      <c r="J185" s="76"/>
    </row>
    <row r="186" spans="1:10" ht="25.5">
      <c r="A186" s="61" t="s">
        <v>451</v>
      </c>
      <c r="B186" s="59" t="s">
        <v>186</v>
      </c>
      <c r="C186" s="58" t="s">
        <v>272</v>
      </c>
      <c r="D186" s="59" t="s">
        <v>107</v>
      </c>
      <c r="E186" s="63">
        <v>250</v>
      </c>
      <c r="F186" s="76"/>
      <c r="G186" s="76"/>
      <c r="H186" s="76"/>
      <c r="I186" s="76"/>
      <c r="J186" s="76"/>
    </row>
    <row r="187" spans="1:10" ht="25.5">
      <c r="A187" s="61" t="s">
        <v>452</v>
      </c>
      <c r="B187" s="59" t="s">
        <v>186</v>
      </c>
      <c r="C187" s="58" t="s">
        <v>273</v>
      </c>
      <c r="D187" s="59" t="s">
        <v>107</v>
      </c>
      <c r="E187" s="63">
        <v>468</v>
      </c>
      <c r="F187" s="76"/>
      <c r="G187" s="76"/>
      <c r="H187" s="76"/>
      <c r="I187" s="76"/>
      <c r="J187" s="76"/>
    </row>
    <row r="188" spans="1:10" ht="25.5">
      <c r="A188" s="61" t="s">
        <v>453</v>
      </c>
      <c r="B188" s="59" t="s">
        <v>186</v>
      </c>
      <c r="C188" s="58" t="s">
        <v>274</v>
      </c>
      <c r="D188" s="59" t="s">
        <v>107</v>
      </c>
      <c r="E188" s="63">
        <v>152</v>
      </c>
      <c r="F188" s="76"/>
      <c r="G188" s="76"/>
      <c r="H188" s="76"/>
      <c r="I188" s="76"/>
      <c r="J188" s="76"/>
    </row>
    <row r="189" spans="1:10">
      <c r="A189" s="61" t="s">
        <v>454</v>
      </c>
      <c r="B189" s="59" t="s">
        <v>186</v>
      </c>
      <c r="C189" s="58" t="s">
        <v>275</v>
      </c>
      <c r="D189" s="59" t="s">
        <v>12</v>
      </c>
      <c r="E189" s="63">
        <v>66</v>
      </c>
      <c r="F189" s="76"/>
      <c r="G189" s="76"/>
      <c r="H189" s="76"/>
      <c r="I189" s="76"/>
      <c r="J189" s="76"/>
    </row>
    <row r="190" spans="1:10">
      <c r="A190" s="61" t="s">
        <v>455</v>
      </c>
      <c r="B190" s="59" t="s">
        <v>186</v>
      </c>
      <c r="C190" s="58" t="s">
        <v>167</v>
      </c>
      <c r="D190" s="59" t="s">
        <v>107</v>
      </c>
      <c r="E190" s="63">
        <v>1100</v>
      </c>
      <c r="F190" s="76"/>
      <c r="G190" s="76"/>
      <c r="H190" s="76"/>
      <c r="I190" s="76"/>
      <c r="J190" s="76"/>
    </row>
    <row r="191" spans="1:10">
      <c r="A191" s="61" t="s">
        <v>456</v>
      </c>
      <c r="B191" s="59" t="s">
        <v>186</v>
      </c>
      <c r="C191" s="58" t="s">
        <v>165</v>
      </c>
      <c r="D191" s="59" t="s">
        <v>107</v>
      </c>
      <c r="E191" s="63">
        <v>803</v>
      </c>
      <c r="F191" s="76"/>
      <c r="G191" s="76"/>
      <c r="H191" s="76"/>
      <c r="I191" s="76"/>
      <c r="J191" s="76"/>
    </row>
    <row r="192" spans="1:10">
      <c r="A192" s="61" t="s">
        <v>457</v>
      </c>
      <c r="B192" s="59" t="s">
        <v>186</v>
      </c>
      <c r="C192" s="58" t="s">
        <v>166</v>
      </c>
      <c r="D192" s="59" t="s">
        <v>107</v>
      </c>
      <c r="E192" s="63">
        <v>41</v>
      </c>
      <c r="F192" s="76"/>
      <c r="G192" s="76"/>
      <c r="H192" s="76"/>
      <c r="I192" s="76"/>
      <c r="J192" s="76"/>
    </row>
    <row r="193" spans="1:10" ht="38.25">
      <c r="A193" s="61" t="s">
        <v>458</v>
      </c>
      <c r="B193" s="59" t="s">
        <v>186</v>
      </c>
      <c r="C193" s="58" t="s">
        <v>199</v>
      </c>
      <c r="D193" s="59" t="s">
        <v>12</v>
      </c>
      <c r="E193" s="63">
        <v>1</v>
      </c>
      <c r="F193" s="76"/>
      <c r="G193" s="76"/>
      <c r="H193" s="76"/>
      <c r="I193" s="76"/>
      <c r="J193" s="76"/>
    </row>
    <row r="194" spans="1:10" ht="25.5">
      <c r="A194" s="61" t="s">
        <v>459</v>
      </c>
      <c r="B194" s="59" t="s">
        <v>186</v>
      </c>
      <c r="C194" s="58" t="s">
        <v>171</v>
      </c>
      <c r="D194" s="59" t="s">
        <v>12</v>
      </c>
      <c r="E194" s="63">
        <v>23</v>
      </c>
      <c r="F194" s="76"/>
      <c r="G194" s="76"/>
      <c r="H194" s="76"/>
      <c r="I194" s="76"/>
      <c r="J194" s="76"/>
    </row>
    <row r="195" spans="1:10" ht="25.5">
      <c r="A195" s="61" t="s">
        <v>460</v>
      </c>
      <c r="B195" s="59" t="s">
        <v>186</v>
      </c>
      <c r="C195" s="58" t="s">
        <v>168</v>
      </c>
      <c r="D195" s="59" t="s">
        <v>107</v>
      </c>
      <c r="E195" s="63">
        <v>844</v>
      </c>
      <c r="F195" s="76"/>
      <c r="G195" s="76"/>
      <c r="H195" s="76"/>
      <c r="I195" s="76"/>
      <c r="J195" s="76"/>
    </row>
    <row r="196" spans="1:10" ht="38.25">
      <c r="A196" s="61" t="s">
        <v>461</v>
      </c>
      <c r="B196" s="59" t="s">
        <v>186</v>
      </c>
      <c r="C196" s="58" t="s">
        <v>276</v>
      </c>
      <c r="D196" s="59" t="s">
        <v>277</v>
      </c>
      <c r="E196" s="63">
        <v>10</v>
      </c>
      <c r="F196" s="76"/>
      <c r="G196" s="76"/>
      <c r="H196" s="76"/>
      <c r="I196" s="76"/>
      <c r="J196" s="76"/>
    </row>
    <row r="197" spans="1:10">
      <c r="A197" s="109" t="s">
        <v>224</v>
      </c>
      <c r="B197" s="110"/>
      <c r="C197" s="110"/>
      <c r="D197" s="110"/>
      <c r="E197" s="111"/>
      <c r="F197" s="76"/>
      <c r="G197" s="76"/>
      <c r="H197" s="76"/>
      <c r="I197" s="76"/>
      <c r="J197" s="76"/>
    </row>
    <row r="198" spans="1:10" ht="25.5">
      <c r="A198" s="61" t="s">
        <v>462</v>
      </c>
      <c r="B198" s="59" t="s">
        <v>185</v>
      </c>
      <c r="C198" s="58" t="s">
        <v>278</v>
      </c>
      <c r="D198" s="59" t="s">
        <v>12</v>
      </c>
      <c r="E198" s="63">
        <v>18</v>
      </c>
      <c r="F198" s="76"/>
      <c r="G198" s="76"/>
      <c r="H198" s="76"/>
      <c r="I198" s="76"/>
      <c r="J198" s="76"/>
    </row>
    <row r="199" spans="1:10" ht="25.5">
      <c r="A199" s="61" t="s">
        <v>463</v>
      </c>
      <c r="B199" s="59" t="s">
        <v>185</v>
      </c>
      <c r="C199" s="58" t="s">
        <v>279</v>
      </c>
      <c r="D199" s="59" t="s">
        <v>12</v>
      </c>
      <c r="E199" s="63">
        <v>9</v>
      </c>
      <c r="F199" s="76"/>
      <c r="G199" s="76"/>
      <c r="H199" s="76"/>
      <c r="I199" s="76"/>
      <c r="J199" s="76"/>
    </row>
    <row r="200" spans="1:10" ht="25.5">
      <c r="A200" s="61" t="s">
        <v>464</v>
      </c>
      <c r="B200" s="59" t="s">
        <v>185</v>
      </c>
      <c r="C200" s="58" t="s">
        <v>280</v>
      </c>
      <c r="D200" s="59" t="s">
        <v>12</v>
      </c>
      <c r="E200" s="63">
        <v>3</v>
      </c>
      <c r="F200" s="76"/>
      <c r="G200" s="76"/>
      <c r="H200" s="76"/>
      <c r="I200" s="76"/>
      <c r="J200" s="76"/>
    </row>
    <row r="201" spans="1:10" ht="25.5">
      <c r="A201" s="61" t="s">
        <v>465</v>
      </c>
      <c r="B201" s="59" t="s">
        <v>185</v>
      </c>
      <c r="C201" s="58" t="s">
        <v>281</v>
      </c>
      <c r="D201" s="59" t="s">
        <v>12</v>
      </c>
      <c r="E201" s="63">
        <v>5</v>
      </c>
      <c r="F201" s="76"/>
      <c r="G201" s="76"/>
      <c r="H201" s="76"/>
      <c r="I201" s="76"/>
      <c r="J201" s="76"/>
    </row>
    <row r="202" spans="1:10" ht="25.5">
      <c r="A202" s="61" t="s">
        <v>466</v>
      </c>
      <c r="B202" s="59" t="s">
        <v>185</v>
      </c>
      <c r="C202" s="58" t="s">
        <v>200</v>
      </c>
      <c r="D202" s="59" t="s">
        <v>107</v>
      </c>
      <c r="E202" s="63">
        <v>318</v>
      </c>
      <c r="F202" s="76"/>
      <c r="G202" s="76"/>
      <c r="H202" s="76"/>
      <c r="I202" s="76"/>
      <c r="J202" s="76"/>
    </row>
    <row r="203" spans="1:10">
      <c r="A203" s="61" t="s">
        <v>467</v>
      </c>
      <c r="B203" s="59" t="s">
        <v>185</v>
      </c>
      <c r="C203" s="58" t="s">
        <v>282</v>
      </c>
      <c r="D203" s="59" t="s">
        <v>12</v>
      </c>
      <c r="E203" s="63">
        <v>27</v>
      </c>
      <c r="F203" s="76"/>
      <c r="G203" s="76"/>
      <c r="H203" s="76"/>
      <c r="I203" s="76"/>
      <c r="J203" s="76"/>
    </row>
    <row r="204" spans="1:10">
      <c r="A204" s="61" t="s">
        <v>468</v>
      </c>
      <c r="B204" s="59" t="s">
        <v>185</v>
      </c>
      <c r="C204" s="58" t="s">
        <v>283</v>
      </c>
      <c r="D204" s="59" t="s">
        <v>12</v>
      </c>
      <c r="E204" s="63">
        <v>8</v>
      </c>
      <c r="F204" s="76"/>
      <c r="G204" s="76"/>
      <c r="H204" s="76"/>
      <c r="I204" s="76"/>
      <c r="J204" s="76"/>
    </row>
    <row r="205" spans="1:10">
      <c r="A205" s="61" t="s">
        <v>469</v>
      </c>
      <c r="B205" s="59" t="s">
        <v>185</v>
      </c>
      <c r="C205" s="58" t="s">
        <v>201</v>
      </c>
      <c r="D205" s="59" t="s">
        <v>69</v>
      </c>
      <c r="E205" s="63">
        <v>35</v>
      </c>
      <c r="F205" s="76"/>
      <c r="G205" s="76"/>
      <c r="H205" s="76"/>
      <c r="I205" s="76"/>
      <c r="J205" s="76"/>
    </row>
    <row r="206" spans="1:10">
      <c r="A206" s="109" t="s">
        <v>223</v>
      </c>
      <c r="B206" s="110"/>
      <c r="C206" s="110"/>
      <c r="D206" s="110"/>
      <c r="E206" s="111"/>
      <c r="F206" s="76"/>
      <c r="G206" s="76"/>
      <c r="H206" s="76"/>
      <c r="I206" s="76"/>
      <c r="J206" s="76"/>
    </row>
    <row r="207" spans="1:10" ht="25.5">
      <c r="A207" s="61" t="s">
        <v>470</v>
      </c>
      <c r="B207" s="59" t="s">
        <v>188</v>
      </c>
      <c r="C207" s="58" t="s">
        <v>202</v>
      </c>
      <c r="D207" s="59" t="s">
        <v>107</v>
      </c>
      <c r="E207" s="63">
        <v>52</v>
      </c>
      <c r="F207" s="76"/>
      <c r="G207" s="76"/>
      <c r="H207" s="76"/>
      <c r="I207" s="76"/>
      <c r="J207" s="76"/>
    </row>
    <row r="208" spans="1:10" ht="25.5">
      <c r="A208" s="61" t="s">
        <v>471</v>
      </c>
      <c r="B208" s="59" t="s">
        <v>188</v>
      </c>
      <c r="C208" s="58" t="s">
        <v>284</v>
      </c>
      <c r="D208" s="59" t="s">
        <v>12</v>
      </c>
      <c r="E208" s="63">
        <v>26</v>
      </c>
      <c r="F208" s="76"/>
      <c r="G208" s="76"/>
      <c r="H208" s="76"/>
      <c r="I208" s="76"/>
      <c r="J208" s="76"/>
    </row>
    <row r="209" spans="1:10" ht="25.5">
      <c r="A209" s="61" t="s">
        <v>472</v>
      </c>
      <c r="B209" s="59" t="s">
        <v>188</v>
      </c>
      <c r="C209" s="58" t="s">
        <v>285</v>
      </c>
      <c r="D209" s="59" t="s">
        <v>69</v>
      </c>
      <c r="E209" s="63">
        <v>26</v>
      </c>
      <c r="F209" s="76"/>
      <c r="G209" s="76"/>
      <c r="H209" s="76"/>
      <c r="I209" s="76"/>
      <c r="J209" s="76"/>
    </row>
    <row r="210" spans="1:10">
      <c r="A210" s="61" t="s">
        <v>473</v>
      </c>
      <c r="B210" s="59" t="s">
        <v>188</v>
      </c>
      <c r="C210" s="58" t="s">
        <v>286</v>
      </c>
      <c r="D210" s="59" t="s">
        <v>12</v>
      </c>
      <c r="E210" s="63">
        <v>26</v>
      </c>
      <c r="F210" s="76"/>
      <c r="G210" s="76"/>
      <c r="H210" s="76"/>
      <c r="I210" s="76"/>
      <c r="J210" s="76"/>
    </row>
    <row r="211" spans="1:10">
      <c r="A211" s="109" t="s">
        <v>192</v>
      </c>
      <c r="B211" s="110"/>
      <c r="C211" s="110"/>
      <c r="D211" s="110"/>
      <c r="E211" s="111"/>
      <c r="F211" s="76"/>
      <c r="G211" s="76"/>
      <c r="H211" s="76"/>
      <c r="I211" s="76"/>
      <c r="J211" s="76"/>
    </row>
    <row r="212" spans="1:10">
      <c r="A212" s="61" t="s">
        <v>474</v>
      </c>
      <c r="B212" s="59" t="s">
        <v>189</v>
      </c>
      <c r="C212" s="58" t="s">
        <v>176</v>
      </c>
      <c r="D212" s="59" t="s">
        <v>12</v>
      </c>
      <c r="E212" s="63">
        <v>1</v>
      </c>
      <c r="F212" s="76"/>
      <c r="G212" s="76"/>
      <c r="H212" s="76"/>
      <c r="I212" s="76"/>
      <c r="J212" s="76"/>
    </row>
    <row r="213" spans="1:10">
      <c r="A213" s="61" t="s">
        <v>475</v>
      </c>
      <c r="B213" s="59" t="s">
        <v>189</v>
      </c>
      <c r="C213" s="58" t="s">
        <v>177</v>
      </c>
      <c r="D213" s="59" t="s">
        <v>12</v>
      </c>
      <c r="E213" s="63">
        <v>1</v>
      </c>
      <c r="F213" s="76"/>
      <c r="G213" s="76"/>
      <c r="H213" s="76"/>
      <c r="I213" s="76"/>
      <c r="J213" s="76"/>
    </row>
    <row r="214" spans="1:10">
      <c r="A214" s="61" t="s">
        <v>476</v>
      </c>
      <c r="B214" s="59" t="s">
        <v>189</v>
      </c>
      <c r="C214" s="58" t="s">
        <v>203</v>
      </c>
      <c r="D214" s="59" t="s">
        <v>179</v>
      </c>
      <c r="E214" s="63">
        <v>42</v>
      </c>
      <c r="F214" s="76"/>
      <c r="G214" s="76"/>
      <c r="H214" s="76"/>
      <c r="I214" s="76"/>
      <c r="J214" s="76"/>
    </row>
    <row r="215" spans="1:10" ht="25.5">
      <c r="A215" s="61" t="s">
        <v>477</v>
      </c>
      <c r="B215" s="59" t="s">
        <v>189</v>
      </c>
      <c r="C215" s="58" t="s">
        <v>204</v>
      </c>
      <c r="D215" s="59" t="s">
        <v>205</v>
      </c>
      <c r="E215" s="63">
        <v>5</v>
      </c>
      <c r="F215" s="76"/>
      <c r="G215" s="76"/>
      <c r="H215" s="76"/>
      <c r="I215" s="76"/>
      <c r="J215" s="76"/>
    </row>
    <row r="216" spans="1:10" ht="26.25" thickBot="1">
      <c r="A216" s="64" t="s">
        <v>478</v>
      </c>
      <c r="B216" s="59" t="s">
        <v>189</v>
      </c>
      <c r="C216" s="58" t="s">
        <v>206</v>
      </c>
      <c r="D216" s="59" t="s">
        <v>205</v>
      </c>
      <c r="E216" s="63">
        <v>382</v>
      </c>
      <c r="F216" s="76"/>
      <c r="G216" s="76"/>
      <c r="H216" s="76"/>
      <c r="I216" s="76"/>
      <c r="J216" s="76"/>
    </row>
    <row r="217" spans="1:10" ht="18.75" thickBot="1">
      <c r="A217" s="112" t="s">
        <v>207</v>
      </c>
      <c r="B217" s="113"/>
      <c r="C217" s="113"/>
      <c r="D217" s="113"/>
      <c r="E217" s="114"/>
      <c r="F217" s="76"/>
      <c r="G217" s="76"/>
      <c r="H217" s="76"/>
      <c r="I217" s="76"/>
      <c r="J217" s="76"/>
    </row>
    <row r="218" spans="1:10">
      <c r="A218" s="109" t="s">
        <v>219</v>
      </c>
      <c r="B218" s="110"/>
      <c r="C218" s="110"/>
      <c r="D218" s="110"/>
      <c r="E218" s="111"/>
      <c r="F218" s="76"/>
      <c r="G218" s="76"/>
      <c r="H218" s="76"/>
      <c r="I218" s="76"/>
      <c r="J218" s="76"/>
    </row>
    <row r="219" spans="1:10" ht="25.5">
      <c r="A219" s="61" t="s">
        <v>479</v>
      </c>
      <c r="B219" s="59" t="s">
        <v>230</v>
      </c>
      <c r="C219" s="58" t="s">
        <v>287</v>
      </c>
      <c r="D219" s="59" t="s">
        <v>213</v>
      </c>
      <c r="E219" s="63">
        <v>9</v>
      </c>
      <c r="F219" s="76"/>
      <c r="G219" s="76"/>
      <c r="H219" s="76"/>
      <c r="I219" s="76"/>
      <c r="J219" s="76"/>
    </row>
    <row r="220" spans="1:10" ht="25.5">
      <c r="A220" s="61" t="s">
        <v>480</v>
      </c>
      <c r="B220" s="59" t="s">
        <v>230</v>
      </c>
      <c r="C220" s="58" t="s">
        <v>288</v>
      </c>
      <c r="D220" s="59" t="s">
        <v>213</v>
      </c>
      <c r="E220" s="63">
        <v>8</v>
      </c>
      <c r="F220" s="76"/>
      <c r="G220" s="76"/>
      <c r="H220" s="76"/>
      <c r="I220" s="76"/>
      <c r="J220" s="76"/>
    </row>
    <row r="221" spans="1:10" ht="38.25">
      <c r="A221" s="61" t="s">
        <v>481</v>
      </c>
      <c r="B221" s="59" t="s">
        <v>230</v>
      </c>
      <c r="C221" s="58" t="s">
        <v>289</v>
      </c>
      <c r="D221" s="59" t="s">
        <v>107</v>
      </c>
      <c r="E221" s="63">
        <v>78</v>
      </c>
      <c r="F221" s="76"/>
      <c r="G221" s="76"/>
      <c r="H221" s="76"/>
      <c r="I221" s="76"/>
      <c r="J221" s="76"/>
    </row>
    <row r="222" spans="1:10" ht="25.5">
      <c r="A222" s="61" t="s">
        <v>482</v>
      </c>
      <c r="B222" s="59" t="s">
        <v>230</v>
      </c>
      <c r="C222" s="58" t="s">
        <v>210</v>
      </c>
      <c r="D222" s="59" t="s">
        <v>107</v>
      </c>
      <c r="E222" s="63">
        <v>26.5</v>
      </c>
      <c r="F222" s="76"/>
      <c r="G222" s="76"/>
      <c r="H222" s="76"/>
      <c r="I222" s="76"/>
      <c r="J222" s="76"/>
    </row>
    <row r="223" spans="1:10">
      <c r="A223" s="109" t="s">
        <v>220</v>
      </c>
      <c r="B223" s="110"/>
      <c r="C223" s="110"/>
      <c r="D223" s="110"/>
      <c r="E223" s="111"/>
      <c r="F223" s="76"/>
      <c r="G223" s="76"/>
      <c r="H223" s="76"/>
      <c r="I223" s="76"/>
      <c r="J223" s="76"/>
    </row>
    <row r="224" spans="1:10">
      <c r="A224" s="61" t="s">
        <v>483</v>
      </c>
      <c r="B224" s="59" t="s">
        <v>231</v>
      </c>
      <c r="C224" s="58" t="s">
        <v>290</v>
      </c>
      <c r="D224" s="59" t="s">
        <v>211</v>
      </c>
      <c r="E224" s="63">
        <v>8</v>
      </c>
      <c r="F224" s="76"/>
      <c r="G224" s="76"/>
      <c r="H224" s="76"/>
      <c r="I224" s="76"/>
      <c r="J224" s="76"/>
    </row>
    <row r="225" spans="1:10" ht="25.5">
      <c r="A225" s="61" t="s">
        <v>484</v>
      </c>
      <c r="B225" s="59" t="s">
        <v>231</v>
      </c>
      <c r="C225" s="58" t="s">
        <v>212</v>
      </c>
      <c r="D225" s="59" t="s">
        <v>211</v>
      </c>
      <c r="E225" s="63">
        <v>1</v>
      </c>
      <c r="F225" s="76"/>
      <c r="G225" s="76"/>
      <c r="H225" s="76"/>
      <c r="I225" s="76"/>
      <c r="J225" s="76"/>
    </row>
    <row r="226" spans="1:10">
      <c r="A226" s="61" t="s">
        <v>485</v>
      </c>
      <c r="B226" s="59" t="s">
        <v>231</v>
      </c>
      <c r="C226" s="58" t="s">
        <v>291</v>
      </c>
      <c r="D226" s="59" t="s">
        <v>213</v>
      </c>
      <c r="E226" s="63">
        <v>15</v>
      </c>
      <c r="F226" s="76"/>
      <c r="G226" s="76"/>
      <c r="H226" s="76"/>
      <c r="I226" s="76"/>
      <c r="J226" s="76"/>
    </row>
    <row r="227" spans="1:10">
      <c r="A227" s="61" t="s">
        <v>486</v>
      </c>
      <c r="B227" s="59" t="s">
        <v>231</v>
      </c>
      <c r="C227" s="58" t="s">
        <v>292</v>
      </c>
      <c r="D227" s="59" t="s">
        <v>213</v>
      </c>
      <c r="E227" s="63">
        <v>8</v>
      </c>
      <c r="F227" s="76"/>
      <c r="G227" s="76"/>
      <c r="H227" s="76"/>
      <c r="I227" s="76"/>
      <c r="J227" s="76"/>
    </row>
    <row r="228" spans="1:10">
      <c r="A228" s="61" t="s">
        <v>487</v>
      </c>
      <c r="B228" s="59" t="s">
        <v>231</v>
      </c>
      <c r="C228" s="58" t="s">
        <v>293</v>
      </c>
      <c r="D228" s="59" t="s">
        <v>213</v>
      </c>
      <c r="E228" s="63">
        <v>8</v>
      </c>
      <c r="F228" s="76"/>
      <c r="G228" s="76"/>
      <c r="H228" s="76"/>
      <c r="I228" s="76"/>
      <c r="J228" s="76"/>
    </row>
    <row r="229" spans="1:10">
      <c r="A229" s="61" t="s">
        <v>488</v>
      </c>
      <c r="B229" s="59" t="s">
        <v>231</v>
      </c>
      <c r="C229" s="58" t="s">
        <v>294</v>
      </c>
      <c r="D229" s="59" t="s">
        <v>213</v>
      </c>
      <c r="E229" s="63">
        <v>4</v>
      </c>
      <c r="F229" s="76"/>
      <c r="G229" s="76"/>
      <c r="H229" s="76"/>
      <c r="I229" s="76"/>
      <c r="J229" s="76"/>
    </row>
    <row r="230" spans="1:10">
      <c r="A230" s="61" t="s">
        <v>489</v>
      </c>
      <c r="B230" s="59" t="s">
        <v>231</v>
      </c>
      <c r="C230" s="58" t="s">
        <v>295</v>
      </c>
      <c r="D230" s="59" t="s">
        <v>211</v>
      </c>
      <c r="E230" s="63">
        <v>1</v>
      </c>
      <c r="F230" s="76"/>
      <c r="G230" s="76"/>
      <c r="H230" s="76"/>
      <c r="I230" s="76"/>
      <c r="J230" s="76"/>
    </row>
    <row r="231" spans="1:10">
      <c r="A231" s="109" t="s">
        <v>221</v>
      </c>
      <c r="B231" s="110"/>
      <c r="C231" s="110"/>
      <c r="D231" s="110"/>
      <c r="E231" s="111"/>
      <c r="F231" s="76"/>
      <c r="G231" s="76"/>
      <c r="H231" s="76"/>
      <c r="I231" s="76"/>
      <c r="J231" s="76"/>
    </row>
    <row r="232" spans="1:10" ht="25.5">
      <c r="A232" s="61" t="s">
        <v>490</v>
      </c>
      <c r="B232" s="59" t="s">
        <v>231</v>
      </c>
      <c r="C232" s="58" t="s">
        <v>296</v>
      </c>
      <c r="D232" s="59" t="s">
        <v>107</v>
      </c>
      <c r="E232" s="63">
        <v>928.5</v>
      </c>
      <c r="F232" s="76"/>
      <c r="G232" s="76"/>
      <c r="H232" s="76"/>
      <c r="I232" s="76"/>
      <c r="J232" s="76"/>
    </row>
    <row r="233" spans="1:10">
      <c r="A233" s="61" t="s">
        <v>491</v>
      </c>
      <c r="B233" s="59" t="s">
        <v>231</v>
      </c>
      <c r="C233" s="58" t="s">
        <v>297</v>
      </c>
      <c r="D233" s="59" t="s">
        <v>107</v>
      </c>
      <c r="E233" s="63">
        <v>180.5</v>
      </c>
      <c r="F233" s="76"/>
      <c r="G233" s="76"/>
      <c r="H233" s="76"/>
      <c r="I233" s="76"/>
      <c r="J233" s="76"/>
    </row>
    <row r="234" spans="1:10" ht="25.5">
      <c r="A234" s="61" t="s">
        <v>492</v>
      </c>
      <c r="B234" s="59" t="s">
        <v>231</v>
      </c>
      <c r="C234" s="58" t="s">
        <v>298</v>
      </c>
      <c r="D234" s="59" t="s">
        <v>107</v>
      </c>
      <c r="E234" s="63">
        <v>169.5</v>
      </c>
      <c r="F234" s="76"/>
      <c r="G234" s="76"/>
      <c r="H234" s="76"/>
      <c r="I234" s="76"/>
      <c r="J234" s="76"/>
    </row>
    <row r="235" spans="1:10">
      <c r="A235" s="61" t="s">
        <v>493</v>
      </c>
      <c r="B235" s="59" t="s">
        <v>231</v>
      </c>
      <c r="C235" s="58" t="s">
        <v>214</v>
      </c>
      <c r="D235" s="59" t="s">
        <v>213</v>
      </c>
      <c r="E235" s="63">
        <v>140</v>
      </c>
      <c r="F235" s="76"/>
      <c r="G235" s="76"/>
      <c r="H235" s="76"/>
      <c r="I235" s="76"/>
      <c r="J235" s="76"/>
    </row>
    <row r="236" spans="1:10">
      <c r="A236" s="61" t="s">
        <v>494</v>
      </c>
      <c r="B236" s="59" t="s">
        <v>231</v>
      </c>
      <c r="C236" s="58" t="s">
        <v>299</v>
      </c>
      <c r="D236" s="59" t="s">
        <v>213</v>
      </c>
      <c r="E236" s="63">
        <v>732</v>
      </c>
      <c r="F236" s="76"/>
      <c r="G236" s="76"/>
      <c r="H236" s="76"/>
      <c r="I236" s="76"/>
      <c r="J236" s="76"/>
    </row>
    <row r="237" spans="1:10">
      <c r="A237" s="109" t="s">
        <v>222</v>
      </c>
      <c r="B237" s="110"/>
      <c r="C237" s="110"/>
      <c r="D237" s="110"/>
      <c r="E237" s="111"/>
      <c r="F237" s="76"/>
      <c r="G237" s="76"/>
      <c r="H237" s="76"/>
      <c r="I237" s="76"/>
      <c r="J237" s="76"/>
    </row>
    <row r="238" spans="1:10" ht="25.5">
      <c r="A238" s="61" t="s">
        <v>495</v>
      </c>
      <c r="B238" s="59" t="s">
        <v>231</v>
      </c>
      <c r="C238" s="58" t="s">
        <v>215</v>
      </c>
      <c r="D238" s="59" t="s">
        <v>216</v>
      </c>
      <c r="E238" s="63">
        <v>35</v>
      </c>
      <c r="F238" s="76"/>
      <c r="G238" s="76"/>
      <c r="H238" s="76"/>
      <c r="I238" s="76"/>
      <c r="J238" s="76"/>
    </row>
    <row r="239" spans="1:10">
      <c r="A239" s="61" t="s">
        <v>496</v>
      </c>
      <c r="B239" s="59" t="s">
        <v>231</v>
      </c>
      <c r="C239" s="58" t="s">
        <v>300</v>
      </c>
      <c r="D239" s="59" t="s">
        <v>217</v>
      </c>
      <c r="E239" s="63">
        <v>1</v>
      </c>
      <c r="F239" s="76"/>
      <c r="G239" s="76"/>
      <c r="H239" s="76"/>
      <c r="I239" s="76"/>
      <c r="J239" s="76"/>
    </row>
    <row r="240" spans="1:10">
      <c r="A240" s="61" t="s">
        <v>497</v>
      </c>
      <c r="B240" s="59" t="s">
        <v>231</v>
      </c>
      <c r="C240" s="58" t="s">
        <v>301</v>
      </c>
      <c r="D240" s="59" t="s">
        <v>217</v>
      </c>
      <c r="E240" s="63">
        <v>1</v>
      </c>
      <c r="F240" s="76"/>
      <c r="G240" s="76"/>
      <c r="H240" s="76"/>
      <c r="I240" s="76"/>
      <c r="J240" s="76"/>
    </row>
    <row r="241" spans="1:10" ht="25.5">
      <c r="A241" s="61" t="s">
        <v>498</v>
      </c>
      <c r="B241" s="59" t="s">
        <v>231</v>
      </c>
      <c r="C241" s="58" t="s">
        <v>302</v>
      </c>
      <c r="D241" s="59" t="s">
        <v>217</v>
      </c>
      <c r="E241" s="63">
        <v>35</v>
      </c>
      <c r="F241" s="76"/>
      <c r="G241" s="76"/>
      <c r="H241" s="76"/>
      <c r="I241" s="76"/>
      <c r="J241" s="76"/>
    </row>
    <row r="242" spans="1:10" ht="25.5">
      <c r="A242" s="61" t="s">
        <v>499</v>
      </c>
      <c r="B242" s="59" t="s">
        <v>231</v>
      </c>
      <c r="C242" s="58" t="s">
        <v>218</v>
      </c>
      <c r="D242" s="59" t="s">
        <v>213</v>
      </c>
      <c r="E242" s="63">
        <v>10</v>
      </c>
      <c r="F242" s="76"/>
      <c r="G242" s="76"/>
      <c r="H242" s="76"/>
      <c r="I242" s="76"/>
      <c r="J242" s="76"/>
    </row>
    <row r="243" spans="1:10" ht="26.25" thickBot="1">
      <c r="A243" s="64" t="s">
        <v>500</v>
      </c>
      <c r="B243" s="106" t="s">
        <v>231</v>
      </c>
      <c r="C243" s="107" t="s">
        <v>303</v>
      </c>
      <c r="D243" s="106" t="s">
        <v>217</v>
      </c>
      <c r="E243" s="108">
        <v>35</v>
      </c>
      <c r="F243" s="76"/>
      <c r="G243" s="76"/>
      <c r="H243" s="76"/>
      <c r="I243" s="76"/>
      <c r="J243" s="76"/>
    </row>
  </sheetData>
  <mergeCells count="56">
    <mergeCell ref="G69:H69"/>
    <mergeCell ref="L69:M69"/>
    <mergeCell ref="G89:H89"/>
    <mergeCell ref="L89:M89"/>
    <mergeCell ref="G73:H73"/>
    <mergeCell ref="L73:M73"/>
    <mergeCell ref="L78:M78"/>
    <mergeCell ref="G79:H79"/>
    <mergeCell ref="L79:M79"/>
    <mergeCell ref="G76:H76"/>
    <mergeCell ref="L76:M76"/>
    <mergeCell ref="G77:H77"/>
    <mergeCell ref="L77:M77"/>
    <mergeCell ref="A47:E47"/>
    <mergeCell ref="A62:E62"/>
    <mergeCell ref="A51:E51"/>
    <mergeCell ref="A1:B1"/>
    <mergeCell ref="A17:E17"/>
    <mergeCell ref="A4:E4"/>
    <mergeCell ref="A5:C5"/>
    <mergeCell ref="A9:E9"/>
    <mergeCell ref="A11:E11"/>
    <mergeCell ref="A12:E12"/>
    <mergeCell ref="A15:E15"/>
    <mergeCell ref="A6:E6"/>
    <mergeCell ref="A7:E7"/>
    <mergeCell ref="A14:E14"/>
    <mergeCell ref="A132:E132"/>
    <mergeCell ref="A133:E133"/>
    <mergeCell ref="A135:E135"/>
    <mergeCell ref="A136:E136"/>
    <mergeCell ref="A75:E75"/>
    <mergeCell ref="A101:E101"/>
    <mergeCell ref="A91:E91"/>
    <mergeCell ref="A88:E88"/>
    <mergeCell ref="A115:E115"/>
    <mergeCell ref="A122:E122"/>
    <mergeCell ref="A130:E130"/>
    <mergeCell ref="A116:E116"/>
    <mergeCell ref="A150:E150"/>
    <mergeCell ref="F163:J163"/>
    <mergeCell ref="A171:E171"/>
    <mergeCell ref="A173:E173"/>
    <mergeCell ref="A174:E174"/>
    <mergeCell ref="F165:J165"/>
    <mergeCell ref="A163:E163"/>
    <mergeCell ref="A165:E165"/>
    <mergeCell ref="A170:E170"/>
    <mergeCell ref="A231:E231"/>
    <mergeCell ref="A237:E237"/>
    <mergeCell ref="A197:E197"/>
    <mergeCell ref="A206:E206"/>
    <mergeCell ref="A211:E211"/>
    <mergeCell ref="A218:E218"/>
    <mergeCell ref="A223:E223"/>
    <mergeCell ref="A217:E217"/>
  </mergeCells>
  <phoneticPr fontId="23" type="noConversion"/>
  <pageMargins left="0.62992125984251968" right="0.62992125984251968" top="0.55118110236220474" bottom="0.55118110236220474" header="0.31496062992125984" footer="0.31496062992125984"/>
  <pageSetup paperSize="9" scale="74" fitToHeight="0" orientation="portrait" r:id="rId1"/>
  <rowBreaks count="1" manualBreakCount="1">
    <brk id="16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D3:M53"/>
  <sheetViews>
    <sheetView workbookViewId="0">
      <selection activeCell="J57" sqref="J57"/>
    </sheetView>
  </sheetViews>
  <sheetFormatPr defaultRowHeight="15"/>
  <sheetData>
    <row r="3" spans="4:12">
      <c r="D3">
        <v>55</v>
      </c>
      <c r="E3">
        <f>ROUND(D3/PI(),0)</f>
        <v>18</v>
      </c>
      <c r="G3">
        <f>IF(E3&lt;16,1,0)</f>
        <v>0</v>
      </c>
      <c r="H3">
        <f>IF(AND((E3&gt;15),E3&lt;26),1,0)</f>
        <v>1</v>
      </c>
      <c r="I3">
        <f>IF(AND((E3&gt;25),E3&lt;36),1,0)</f>
        <v>0</v>
      </c>
      <c r="J3">
        <f>IF(AND((E3&gt;35),E3&lt;46),1,0)</f>
        <v>0</v>
      </c>
      <c r="K3">
        <f>IF(AND((E3&gt;45),E3&lt;56),1,0)</f>
        <v>0</v>
      </c>
      <c r="L3">
        <f>IF(AND((E3&gt;55),E3&lt;66),1,0)</f>
        <v>0</v>
      </c>
    </row>
    <row r="4" spans="4:12">
      <c r="D4">
        <v>43</v>
      </c>
      <c r="E4">
        <f t="shared" ref="E4:E51" si="0">ROUND(D4/PI(),0)</f>
        <v>14</v>
      </c>
      <c r="G4">
        <f t="shared" ref="G4:G51" si="1">IF(E4&lt;16,1,0)</f>
        <v>1</v>
      </c>
      <c r="H4">
        <f t="shared" ref="H4:H51" si="2">IF(AND((E4&gt;15),E4&lt;26),1,0)</f>
        <v>0</v>
      </c>
      <c r="I4">
        <f t="shared" ref="I4:I51" si="3">IF(AND((E4&gt;25),E4&lt;36),1,0)</f>
        <v>0</v>
      </c>
      <c r="J4">
        <f t="shared" ref="J4:J51" si="4">IF(AND((E4&gt;35),E4&lt;46),1,0)</f>
        <v>0</v>
      </c>
      <c r="K4">
        <f t="shared" ref="K4:K51" si="5">IF(AND((E4&gt;45),E4&lt;56),1,0)</f>
        <v>0</v>
      </c>
      <c r="L4">
        <f t="shared" ref="L4:L51" si="6">IF(AND((E4&gt;55),E4&lt;66),1,0)</f>
        <v>0</v>
      </c>
    </row>
    <row r="5" spans="4:12">
      <c r="D5">
        <v>39</v>
      </c>
      <c r="E5">
        <f t="shared" si="0"/>
        <v>12</v>
      </c>
      <c r="G5">
        <f t="shared" si="1"/>
        <v>1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  <c r="L5">
        <f t="shared" si="6"/>
        <v>0</v>
      </c>
    </row>
    <row r="6" spans="4:12">
      <c r="D6">
        <v>44</v>
      </c>
      <c r="E6">
        <f t="shared" si="0"/>
        <v>14</v>
      </c>
      <c r="G6">
        <f t="shared" si="1"/>
        <v>1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  <c r="L6">
        <f t="shared" si="6"/>
        <v>0</v>
      </c>
    </row>
    <row r="7" spans="4:12">
      <c r="D7">
        <v>100</v>
      </c>
      <c r="E7">
        <f t="shared" si="0"/>
        <v>32</v>
      </c>
      <c r="G7">
        <f t="shared" si="1"/>
        <v>0</v>
      </c>
      <c r="H7">
        <f t="shared" si="2"/>
        <v>0</v>
      </c>
      <c r="I7">
        <f t="shared" si="3"/>
        <v>1</v>
      </c>
      <c r="J7">
        <f t="shared" si="4"/>
        <v>0</v>
      </c>
      <c r="K7">
        <f t="shared" si="5"/>
        <v>0</v>
      </c>
      <c r="L7">
        <f t="shared" si="6"/>
        <v>0</v>
      </c>
    </row>
    <row r="8" spans="4:12">
      <c r="D8">
        <v>78</v>
      </c>
      <c r="E8">
        <f t="shared" si="0"/>
        <v>25</v>
      </c>
      <c r="G8">
        <f t="shared" si="1"/>
        <v>0</v>
      </c>
      <c r="H8">
        <f t="shared" si="2"/>
        <v>1</v>
      </c>
      <c r="I8">
        <f t="shared" si="3"/>
        <v>0</v>
      </c>
      <c r="J8">
        <f t="shared" si="4"/>
        <v>0</v>
      </c>
      <c r="K8">
        <f t="shared" si="5"/>
        <v>0</v>
      </c>
      <c r="L8">
        <f t="shared" si="6"/>
        <v>0</v>
      </c>
    </row>
    <row r="9" spans="4:12">
      <c r="D9">
        <v>30</v>
      </c>
      <c r="E9">
        <f t="shared" si="0"/>
        <v>10</v>
      </c>
      <c r="G9">
        <f t="shared" si="1"/>
        <v>1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0</v>
      </c>
      <c r="L9">
        <f t="shared" si="6"/>
        <v>0</v>
      </c>
    </row>
    <row r="10" spans="4:12">
      <c r="D10">
        <v>30</v>
      </c>
      <c r="E10">
        <f t="shared" si="0"/>
        <v>10</v>
      </c>
      <c r="G10">
        <f t="shared" si="1"/>
        <v>1</v>
      </c>
      <c r="H10">
        <f t="shared" si="2"/>
        <v>0</v>
      </c>
      <c r="I10">
        <f t="shared" si="3"/>
        <v>0</v>
      </c>
      <c r="J10">
        <f t="shared" si="4"/>
        <v>0</v>
      </c>
      <c r="K10">
        <f t="shared" si="5"/>
        <v>0</v>
      </c>
      <c r="L10">
        <f t="shared" si="6"/>
        <v>0</v>
      </c>
    </row>
    <row r="11" spans="4:12">
      <c r="D11">
        <v>35</v>
      </c>
      <c r="E11">
        <f t="shared" si="0"/>
        <v>11</v>
      </c>
      <c r="G11">
        <f t="shared" si="1"/>
        <v>1</v>
      </c>
      <c r="H11">
        <f t="shared" si="2"/>
        <v>0</v>
      </c>
      <c r="I11">
        <f t="shared" si="3"/>
        <v>0</v>
      </c>
      <c r="J11">
        <f t="shared" si="4"/>
        <v>0</v>
      </c>
      <c r="K11">
        <f t="shared" si="5"/>
        <v>0</v>
      </c>
      <c r="L11">
        <f t="shared" si="6"/>
        <v>0</v>
      </c>
    </row>
    <row r="12" spans="4:12">
      <c r="D12">
        <v>83</v>
      </c>
      <c r="E12">
        <f t="shared" si="0"/>
        <v>26</v>
      </c>
      <c r="G12">
        <f t="shared" si="1"/>
        <v>0</v>
      </c>
      <c r="H12">
        <f t="shared" si="2"/>
        <v>0</v>
      </c>
      <c r="I12">
        <f t="shared" si="3"/>
        <v>1</v>
      </c>
      <c r="J12">
        <f t="shared" si="4"/>
        <v>0</v>
      </c>
      <c r="K12">
        <f t="shared" si="5"/>
        <v>0</v>
      </c>
      <c r="L12">
        <f t="shared" si="6"/>
        <v>0</v>
      </c>
    </row>
    <row r="13" spans="4:12">
      <c r="D13">
        <v>83</v>
      </c>
      <c r="E13">
        <f t="shared" si="0"/>
        <v>26</v>
      </c>
      <c r="G13">
        <f t="shared" si="1"/>
        <v>0</v>
      </c>
      <c r="H13">
        <f t="shared" si="2"/>
        <v>0</v>
      </c>
      <c r="I13">
        <f t="shared" si="3"/>
        <v>1</v>
      </c>
      <c r="J13">
        <f t="shared" si="4"/>
        <v>0</v>
      </c>
      <c r="K13">
        <f t="shared" si="5"/>
        <v>0</v>
      </c>
      <c r="L13">
        <f t="shared" si="6"/>
        <v>0</v>
      </c>
    </row>
    <row r="14" spans="4:12">
      <c r="D14">
        <v>20</v>
      </c>
      <c r="E14">
        <f t="shared" si="0"/>
        <v>6</v>
      </c>
      <c r="G14">
        <f t="shared" si="1"/>
        <v>1</v>
      </c>
      <c r="H14">
        <f t="shared" si="2"/>
        <v>0</v>
      </c>
      <c r="I14">
        <f t="shared" si="3"/>
        <v>0</v>
      </c>
      <c r="J14">
        <f t="shared" si="4"/>
        <v>0</v>
      </c>
      <c r="K14">
        <f t="shared" si="5"/>
        <v>0</v>
      </c>
      <c r="L14">
        <f t="shared" si="6"/>
        <v>0</v>
      </c>
    </row>
    <row r="15" spans="4:12">
      <c r="D15">
        <v>25</v>
      </c>
      <c r="E15">
        <f t="shared" si="0"/>
        <v>8</v>
      </c>
      <c r="G15">
        <f t="shared" si="1"/>
        <v>1</v>
      </c>
      <c r="H15">
        <f t="shared" si="2"/>
        <v>0</v>
      </c>
      <c r="I15">
        <f t="shared" si="3"/>
        <v>0</v>
      </c>
      <c r="J15">
        <f t="shared" si="4"/>
        <v>0</v>
      </c>
      <c r="K15">
        <f t="shared" si="5"/>
        <v>0</v>
      </c>
      <c r="L15">
        <f t="shared" si="6"/>
        <v>0</v>
      </c>
    </row>
    <row r="16" spans="4:12">
      <c r="D16">
        <v>140</v>
      </c>
      <c r="E16">
        <f t="shared" si="0"/>
        <v>45</v>
      </c>
      <c r="G16">
        <f t="shared" si="1"/>
        <v>0</v>
      </c>
      <c r="H16">
        <f t="shared" si="2"/>
        <v>0</v>
      </c>
      <c r="I16">
        <f t="shared" si="3"/>
        <v>0</v>
      </c>
      <c r="J16">
        <f t="shared" si="4"/>
        <v>1</v>
      </c>
      <c r="K16">
        <f t="shared" si="5"/>
        <v>0</v>
      </c>
      <c r="L16">
        <f t="shared" si="6"/>
        <v>0</v>
      </c>
    </row>
    <row r="17" spans="4:12">
      <c r="D17">
        <v>30</v>
      </c>
      <c r="E17">
        <f t="shared" si="0"/>
        <v>10</v>
      </c>
      <c r="G17">
        <f t="shared" si="1"/>
        <v>1</v>
      </c>
      <c r="H17">
        <f t="shared" si="2"/>
        <v>0</v>
      </c>
      <c r="I17">
        <f t="shared" si="3"/>
        <v>0</v>
      </c>
      <c r="J17">
        <f t="shared" si="4"/>
        <v>0</v>
      </c>
      <c r="K17">
        <f t="shared" si="5"/>
        <v>0</v>
      </c>
      <c r="L17">
        <f t="shared" si="6"/>
        <v>0</v>
      </c>
    </row>
    <row r="18" spans="4:12">
      <c r="D18">
        <v>40</v>
      </c>
      <c r="E18">
        <f t="shared" si="0"/>
        <v>13</v>
      </c>
      <c r="G18">
        <f t="shared" si="1"/>
        <v>1</v>
      </c>
      <c r="H18">
        <f t="shared" si="2"/>
        <v>0</v>
      </c>
      <c r="I18">
        <f t="shared" si="3"/>
        <v>0</v>
      </c>
      <c r="J18">
        <f t="shared" si="4"/>
        <v>0</v>
      </c>
      <c r="K18">
        <f t="shared" si="5"/>
        <v>0</v>
      </c>
      <c r="L18">
        <f t="shared" si="6"/>
        <v>0</v>
      </c>
    </row>
    <row r="19" spans="4:12">
      <c r="D19">
        <v>45</v>
      </c>
      <c r="E19">
        <f t="shared" si="0"/>
        <v>14</v>
      </c>
      <c r="G19">
        <f t="shared" si="1"/>
        <v>1</v>
      </c>
      <c r="H19">
        <f t="shared" si="2"/>
        <v>0</v>
      </c>
      <c r="I19">
        <f t="shared" si="3"/>
        <v>0</v>
      </c>
      <c r="J19">
        <f t="shared" si="4"/>
        <v>0</v>
      </c>
      <c r="K19">
        <f t="shared" si="5"/>
        <v>0</v>
      </c>
      <c r="L19">
        <f t="shared" si="6"/>
        <v>0</v>
      </c>
    </row>
    <row r="20" spans="4:12">
      <c r="D20">
        <v>35</v>
      </c>
      <c r="E20">
        <f t="shared" si="0"/>
        <v>11</v>
      </c>
      <c r="G20">
        <f t="shared" si="1"/>
        <v>1</v>
      </c>
      <c r="H20">
        <f t="shared" si="2"/>
        <v>0</v>
      </c>
      <c r="I20">
        <f t="shared" si="3"/>
        <v>0</v>
      </c>
      <c r="J20">
        <f t="shared" si="4"/>
        <v>0</v>
      </c>
      <c r="K20">
        <f t="shared" si="5"/>
        <v>0</v>
      </c>
      <c r="L20">
        <f t="shared" si="6"/>
        <v>0</v>
      </c>
    </row>
    <row r="21" spans="4:12">
      <c r="D21">
        <v>86</v>
      </c>
      <c r="E21">
        <f t="shared" si="0"/>
        <v>27</v>
      </c>
      <c r="G21">
        <f t="shared" si="1"/>
        <v>0</v>
      </c>
      <c r="H21">
        <f t="shared" si="2"/>
        <v>0</v>
      </c>
      <c r="I21">
        <f t="shared" si="3"/>
        <v>1</v>
      </c>
      <c r="J21">
        <f t="shared" si="4"/>
        <v>0</v>
      </c>
      <c r="K21">
        <f t="shared" si="5"/>
        <v>0</v>
      </c>
      <c r="L21">
        <f t="shared" si="6"/>
        <v>0</v>
      </c>
    </row>
    <row r="22" spans="4:12">
      <c r="D22">
        <v>86</v>
      </c>
      <c r="E22">
        <f t="shared" si="0"/>
        <v>27</v>
      </c>
      <c r="G22">
        <f t="shared" si="1"/>
        <v>0</v>
      </c>
      <c r="H22">
        <f t="shared" si="2"/>
        <v>0</v>
      </c>
      <c r="I22">
        <f t="shared" si="3"/>
        <v>1</v>
      </c>
      <c r="J22">
        <f t="shared" si="4"/>
        <v>0</v>
      </c>
      <c r="K22">
        <f t="shared" si="5"/>
        <v>0</v>
      </c>
      <c r="L22">
        <f t="shared" si="6"/>
        <v>0</v>
      </c>
    </row>
    <row r="23" spans="4:12">
      <c r="D23">
        <v>35</v>
      </c>
      <c r="E23">
        <f t="shared" si="0"/>
        <v>11</v>
      </c>
      <c r="G23">
        <f t="shared" si="1"/>
        <v>1</v>
      </c>
      <c r="H23">
        <f t="shared" si="2"/>
        <v>0</v>
      </c>
      <c r="I23">
        <f t="shared" si="3"/>
        <v>0</v>
      </c>
      <c r="J23">
        <f t="shared" si="4"/>
        <v>0</v>
      </c>
      <c r="K23">
        <f t="shared" si="5"/>
        <v>0</v>
      </c>
      <c r="L23">
        <f t="shared" si="6"/>
        <v>0</v>
      </c>
    </row>
    <row r="24" spans="4:12">
      <c r="D24">
        <v>25</v>
      </c>
      <c r="E24">
        <f t="shared" si="0"/>
        <v>8</v>
      </c>
      <c r="G24">
        <f t="shared" si="1"/>
        <v>1</v>
      </c>
      <c r="H24">
        <f t="shared" si="2"/>
        <v>0</v>
      </c>
      <c r="I24">
        <f t="shared" si="3"/>
        <v>0</v>
      </c>
      <c r="J24">
        <f t="shared" si="4"/>
        <v>0</v>
      </c>
      <c r="K24">
        <f t="shared" si="5"/>
        <v>0</v>
      </c>
      <c r="L24">
        <f t="shared" si="6"/>
        <v>0</v>
      </c>
    </row>
    <row r="25" spans="4:12">
      <c r="D25">
        <v>25</v>
      </c>
      <c r="E25">
        <f t="shared" si="0"/>
        <v>8</v>
      </c>
      <c r="G25">
        <f t="shared" si="1"/>
        <v>1</v>
      </c>
      <c r="H25">
        <f t="shared" si="2"/>
        <v>0</v>
      </c>
      <c r="I25">
        <f t="shared" si="3"/>
        <v>0</v>
      </c>
      <c r="J25">
        <f t="shared" si="4"/>
        <v>0</v>
      </c>
      <c r="K25">
        <f t="shared" si="5"/>
        <v>0</v>
      </c>
      <c r="L25">
        <f t="shared" si="6"/>
        <v>0</v>
      </c>
    </row>
    <row r="26" spans="4:12">
      <c r="D26">
        <v>25</v>
      </c>
      <c r="E26">
        <f t="shared" si="0"/>
        <v>8</v>
      </c>
      <c r="G26">
        <f t="shared" si="1"/>
        <v>1</v>
      </c>
      <c r="H26">
        <f t="shared" si="2"/>
        <v>0</v>
      </c>
      <c r="I26">
        <f t="shared" si="3"/>
        <v>0</v>
      </c>
      <c r="J26">
        <f t="shared" si="4"/>
        <v>0</v>
      </c>
      <c r="K26">
        <f t="shared" si="5"/>
        <v>0</v>
      </c>
      <c r="L26">
        <f t="shared" si="6"/>
        <v>0</v>
      </c>
    </row>
    <row r="27" spans="4:12">
      <c r="D27">
        <v>25</v>
      </c>
      <c r="E27">
        <f t="shared" si="0"/>
        <v>8</v>
      </c>
      <c r="G27">
        <f t="shared" si="1"/>
        <v>1</v>
      </c>
      <c r="H27">
        <f t="shared" si="2"/>
        <v>0</v>
      </c>
      <c r="I27">
        <f t="shared" si="3"/>
        <v>0</v>
      </c>
      <c r="J27">
        <f t="shared" si="4"/>
        <v>0</v>
      </c>
      <c r="K27">
        <f t="shared" si="5"/>
        <v>0</v>
      </c>
      <c r="L27">
        <f t="shared" si="6"/>
        <v>0</v>
      </c>
    </row>
    <row r="28" spans="4:12">
      <c r="D28">
        <v>45</v>
      </c>
      <c r="E28">
        <f t="shared" si="0"/>
        <v>14</v>
      </c>
      <c r="G28">
        <f t="shared" si="1"/>
        <v>1</v>
      </c>
      <c r="H28">
        <f t="shared" si="2"/>
        <v>0</v>
      </c>
      <c r="I28">
        <f t="shared" si="3"/>
        <v>0</v>
      </c>
      <c r="J28">
        <f t="shared" si="4"/>
        <v>0</v>
      </c>
      <c r="K28">
        <f t="shared" si="5"/>
        <v>0</v>
      </c>
      <c r="L28">
        <f t="shared" si="6"/>
        <v>0</v>
      </c>
    </row>
    <row r="29" spans="4:12">
      <c r="D29">
        <v>56</v>
      </c>
      <c r="E29">
        <f t="shared" si="0"/>
        <v>18</v>
      </c>
      <c r="G29">
        <f t="shared" si="1"/>
        <v>0</v>
      </c>
      <c r="H29">
        <f t="shared" si="2"/>
        <v>1</v>
      </c>
      <c r="I29">
        <f t="shared" si="3"/>
        <v>0</v>
      </c>
      <c r="J29">
        <f t="shared" si="4"/>
        <v>0</v>
      </c>
      <c r="K29">
        <f t="shared" si="5"/>
        <v>0</v>
      </c>
      <c r="L29">
        <f t="shared" si="6"/>
        <v>0</v>
      </c>
    </row>
    <row r="30" spans="4:12">
      <c r="D30">
        <v>63</v>
      </c>
      <c r="E30">
        <f t="shared" si="0"/>
        <v>20</v>
      </c>
      <c r="G30">
        <f t="shared" si="1"/>
        <v>0</v>
      </c>
      <c r="H30">
        <f t="shared" si="2"/>
        <v>1</v>
      </c>
      <c r="I30">
        <f t="shared" si="3"/>
        <v>0</v>
      </c>
      <c r="J30">
        <f t="shared" si="4"/>
        <v>0</v>
      </c>
      <c r="K30">
        <f t="shared" si="5"/>
        <v>0</v>
      </c>
      <c r="L30">
        <f t="shared" si="6"/>
        <v>0</v>
      </c>
    </row>
    <row r="31" spans="4:12">
      <c r="D31">
        <v>22</v>
      </c>
      <c r="E31">
        <f t="shared" si="0"/>
        <v>7</v>
      </c>
      <c r="G31">
        <f t="shared" si="1"/>
        <v>1</v>
      </c>
      <c r="H31">
        <f t="shared" si="2"/>
        <v>0</v>
      </c>
      <c r="I31">
        <f t="shared" si="3"/>
        <v>0</v>
      </c>
      <c r="J31">
        <f t="shared" si="4"/>
        <v>0</v>
      </c>
      <c r="K31">
        <f t="shared" si="5"/>
        <v>0</v>
      </c>
      <c r="L31">
        <f t="shared" si="6"/>
        <v>0</v>
      </c>
    </row>
    <row r="32" spans="4:12">
      <c r="D32">
        <v>25</v>
      </c>
      <c r="E32">
        <f t="shared" si="0"/>
        <v>8</v>
      </c>
      <c r="G32">
        <f t="shared" si="1"/>
        <v>1</v>
      </c>
      <c r="H32">
        <f t="shared" si="2"/>
        <v>0</v>
      </c>
      <c r="I32">
        <f t="shared" si="3"/>
        <v>0</v>
      </c>
      <c r="J32">
        <f t="shared" si="4"/>
        <v>0</v>
      </c>
      <c r="K32">
        <f t="shared" si="5"/>
        <v>0</v>
      </c>
      <c r="L32">
        <f t="shared" si="6"/>
        <v>0</v>
      </c>
    </row>
    <row r="33" spans="4:12">
      <c r="D33">
        <v>27</v>
      </c>
      <c r="E33">
        <f t="shared" si="0"/>
        <v>9</v>
      </c>
      <c r="G33">
        <f t="shared" si="1"/>
        <v>1</v>
      </c>
      <c r="H33">
        <f t="shared" si="2"/>
        <v>0</v>
      </c>
      <c r="I33">
        <f t="shared" si="3"/>
        <v>0</v>
      </c>
      <c r="J33">
        <f t="shared" si="4"/>
        <v>0</v>
      </c>
      <c r="K33">
        <f t="shared" si="5"/>
        <v>0</v>
      </c>
      <c r="L33">
        <f t="shared" si="6"/>
        <v>0</v>
      </c>
    </row>
    <row r="34" spans="4:12">
      <c r="D34">
        <v>110</v>
      </c>
      <c r="E34">
        <f t="shared" si="0"/>
        <v>35</v>
      </c>
      <c r="G34">
        <f t="shared" si="1"/>
        <v>0</v>
      </c>
      <c r="H34">
        <f t="shared" si="2"/>
        <v>0</v>
      </c>
      <c r="I34">
        <f t="shared" si="3"/>
        <v>1</v>
      </c>
      <c r="J34">
        <f t="shared" si="4"/>
        <v>0</v>
      </c>
      <c r="K34">
        <f t="shared" si="5"/>
        <v>0</v>
      </c>
      <c r="L34">
        <f t="shared" si="6"/>
        <v>0</v>
      </c>
    </row>
    <row r="35" spans="4:12">
      <c r="D35">
        <v>30</v>
      </c>
      <c r="E35">
        <f t="shared" si="0"/>
        <v>10</v>
      </c>
      <c r="G35">
        <f t="shared" si="1"/>
        <v>1</v>
      </c>
      <c r="H35">
        <f t="shared" si="2"/>
        <v>0</v>
      </c>
      <c r="I35">
        <f t="shared" si="3"/>
        <v>0</v>
      </c>
      <c r="J35">
        <f t="shared" si="4"/>
        <v>0</v>
      </c>
      <c r="K35">
        <f t="shared" si="5"/>
        <v>0</v>
      </c>
      <c r="L35">
        <f t="shared" si="6"/>
        <v>0</v>
      </c>
    </row>
    <row r="36" spans="4:12">
      <c r="D36">
        <v>40</v>
      </c>
      <c r="E36">
        <f t="shared" si="0"/>
        <v>13</v>
      </c>
      <c r="G36">
        <f t="shared" si="1"/>
        <v>1</v>
      </c>
      <c r="H36">
        <f t="shared" si="2"/>
        <v>0</v>
      </c>
      <c r="I36">
        <f t="shared" si="3"/>
        <v>0</v>
      </c>
      <c r="J36">
        <f t="shared" si="4"/>
        <v>0</v>
      </c>
      <c r="K36">
        <f t="shared" si="5"/>
        <v>0</v>
      </c>
      <c r="L36">
        <f t="shared" si="6"/>
        <v>0</v>
      </c>
    </row>
    <row r="37" spans="4:12">
      <c r="D37">
        <v>30</v>
      </c>
      <c r="E37">
        <f t="shared" si="0"/>
        <v>10</v>
      </c>
      <c r="G37">
        <f t="shared" si="1"/>
        <v>1</v>
      </c>
      <c r="H37">
        <f t="shared" si="2"/>
        <v>0</v>
      </c>
      <c r="I37">
        <f t="shared" si="3"/>
        <v>0</v>
      </c>
      <c r="J37">
        <f t="shared" si="4"/>
        <v>0</v>
      </c>
      <c r="K37">
        <f t="shared" si="5"/>
        <v>0</v>
      </c>
      <c r="L37">
        <f t="shared" si="6"/>
        <v>0</v>
      </c>
    </row>
    <row r="38" spans="4:12">
      <c r="D38">
        <v>30</v>
      </c>
      <c r="E38">
        <f t="shared" si="0"/>
        <v>10</v>
      </c>
      <c r="G38">
        <f t="shared" si="1"/>
        <v>1</v>
      </c>
      <c r="H38">
        <f t="shared" si="2"/>
        <v>0</v>
      </c>
      <c r="I38">
        <f t="shared" si="3"/>
        <v>0</v>
      </c>
      <c r="J38">
        <f t="shared" si="4"/>
        <v>0</v>
      </c>
      <c r="K38">
        <f t="shared" si="5"/>
        <v>0</v>
      </c>
      <c r="L38">
        <f t="shared" si="6"/>
        <v>0</v>
      </c>
    </row>
    <row r="39" spans="4:12">
      <c r="D39">
        <v>30</v>
      </c>
      <c r="E39">
        <f t="shared" si="0"/>
        <v>10</v>
      </c>
      <c r="G39">
        <f t="shared" si="1"/>
        <v>1</v>
      </c>
      <c r="H39">
        <f t="shared" si="2"/>
        <v>0</v>
      </c>
      <c r="I39">
        <f t="shared" si="3"/>
        <v>0</v>
      </c>
      <c r="J39">
        <f t="shared" si="4"/>
        <v>0</v>
      </c>
      <c r="K39">
        <f t="shared" si="5"/>
        <v>0</v>
      </c>
      <c r="L39">
        <f t="shared" si="6"/>
        <v>0</v>
      </c>
    </row>
    <row r="40" spans="4:12">
      <c r="D40">
        <v>73</v>
      </c>
      <c r="E40">
        <f t="shared" si="0"/>
        <v>23</v>
      </c>
      <c r="G40">
        <f t="shared" si="1"/>
        <v>0</v>
      </c>
      <c r="H40">
        <f t="shared" si="2"/>
        <v>1</v>
      </c>
      <c r="I40">
        <f t="shared" si="3"/>
        <v>0</v>
      </c>
      <c r="J40">
        <f t="shared" si="4"/>
        <v>0</v>
      </c>
      <c r="K40">
        <f t="shared" si="5"/>
        <v>0</v>
      </c>
      <c r="L40">
        <f t="shared" si="6"/>
        <v>0</v>
      </c>
    </row>
    <row r="41" spans="4:12">
      <c r="D41">
        <v>86</v>
      </c>
      <c r="E41">
        <f t="shared" si="0"/>
        <v>27</v>
      </c>
      <c r="G41">
        <f t="shared" si="1"/>
        <v>0</v>
      </c>
      <c r="H41">
        <f t="shared" si="2"/>
        <v>0</v>
      </c>
      <c r="I41">
        <f t="shared" si="3"/>
        <v>1</v>
      </c>
      <c r="J41">
        <f t="shared" si="4"/>
        <v>0</v>
      </c>
      <c r="K41">
        <f t="shared" si="5"/>
        <v>0</v>
      </c>
      <c r="L41">
        <f t="shared" si="6"/>
        <v>0</v>
      </c>
    </row>
    <row r="42" spans="4:12">
      <c r="D42">
        <v>126</v>
      </c>
      <c r="E42">
        <f t="shared" si="0"/>
        <v>40</v>
      </c>
      <c r="G42">
        <f t="shared" si="1"/>
        <v>0</v>
      </c>
      <c r="H42">
        <f t="shared" si="2"/>
        <v>0</v>
      </c>
      <c r="I42">
        <f t="shared" si="3"/>
        <v>0</v>
      </c>
      <c r="J42">
        <f t="shared" si="4"/>
        <v>1</v>
      </c>
      <c r="K42">
        <f t="shared" si="5"/>
        <v>0</v>
      </c>
      <c r="L42">
        <f t="shared" si="6"/>
        <v>0</v>
      </c>
    </row>
    <row r="43" spans="4:12">
      <c r="D43">
        <v>114</v>
      </c>
      <c r="E43">
        <f t="shared" si="0"/>
        <v>36</v>
      </c>
      <c r="G43">
        <f t="shared" si="1"/>
        <v>0</v>
      </c>
      <c r="H43">
        <f t="shared" si="2"/>
        <v>0</v>
      </c>
      <c r="I43">
        <f t="shared" si="3"/>
        <v>0</v>
      </c>
      <c r="J43">
        <f t="shared" si="4"/>
        <v>1</v>
      </c>
      <c r="K43">
        <f t="shared" si="5"/>
        <v>0</v>
      </c>
      <c r="L43">
        <f t="shared" si="6"/>
        <v>0</v>
      </c>
    </row>
    <row r="44" spans="4:12">
      <c r="D44">
        <v>104</v>
      </c>
      <c r="E44">
        <f t="shared" si="0"/>
        <v>33</v>
      </c>
      <c r="G44">
        <f t="shared" si="1"/>
        <v>0</v>
      </c>
      <c r="H44">
        <f t="shared" si="2"/>
        <v>0</v>
      </c>
      <c r="I44">
        <f t="shared" si="3"/>
        <v>1</v>
      </c>
      <c r="J44">
        <f t="shared" si="4"/>
        <v>0</v>
      </c>
      <c r="K44">
        <f t="shared" si="5"/>
        <v>0</v>
      </c>
      <c r="L44">
        <f t="shared" si="6"/>
        <v>0</v>
      </c>
    </row>
    <row r="45" spans="4:12">
      <c r="D45">
        <v>145</v>
      </c>
      <c r="E45">
        <f t="shared" si="0"/>
        <v>46</v>
      </c>
      <c r="G45">
        <f t="shared" si="1"/>
        <v>0</v>
      </c>
      <c r="H45">
        <f t="shared" si="2"/>
        <v>0</v>
      </c>
      <c r="I45">
        <f t="shared" si="3"/>
        <v>0</v>
      </c>
      <c r="J45">
        <f t="shared" si="4"/>
        <v>0</v>
      </c>
      <c r="K45">
        <f t="shared" si="5"/>
        <v>1</v>
      </c>
      <c r="L45">
        <f t="shared" si="6"/>
        <v>0</v>
      </c>
    </row>
    <row r="46" spans="4:12">
      <c r="D46">
        <v>45</v>
      </c>
      <c r="E46">
        <f t="shared" si="0"/>
        <v>14</v>
      </c>
      <c r="G46">
        <f t="shared" si="1"/>
        <v>1</v>
      </c>
      <c r="H46">
        <f t="shared" si="2"/>
        <v>0</v>
      </c>
      <c r="I46">
        <f t="shared" si="3"/>
        <v>0</v>
      </c>
      <c r="J46">
        <f t="shared" si="4"/>
        <v>0</v>
      </c>
      <c r="K46">
        <f t="shared" si="5"/>
        <v>0</v>
      </c>
      <c r="L46">
        <f t="shared" si="6"/>
        <v>0</v>
      </c>
    </row>
    <row r="47" spans="4:12">
      <c r="D47">
        <v>50</v>
      </c>
      <c r="E47">
        <f t="shared" si="0"/>
        <v>16</v>
      </c>
      <c r="G47">
        <f t="shared" si="1"/>
        <v>0</v>
      </c>
      <c r="H47">
        <f t="shared" si="2"/>
        <v>1</v>
      </c>
      <c r="I47">
        <f t="shared" si="3"/>
        <v>0</v>
      </c>
      <c r="J47">
        <f t="shared" si="4"/>
        <v>0</v>
      </c>
      <c r="K47">
        <f t="shared" si="5"/>
        <v>0</v>
      </c>
      <c r="L47">
        <f t="shared" si="6"/>
        <v>0</v>
      </c>
    </row>
    <row r="48" spans="4:12">
      <c r="D48">
        <v>45</v>
      </c>
      <c r="E48">
        <f t="shared" si="0"/>
        <v>14</v>
      </c>
      <c r="G48">
        <f t="shared" si="1"/>
        <v>1</v>
      </c>
      <c r="H48">
        <f t="shared" si="2"/>
        <v>0</v>
      </c>
      <c r="I48">
        <f t="shared" si="3"/>
        <v>0</v>
      </c>
      <c r="J48">
        <f t="shared" si="4"/>
        <v>0</v>
      </c>
      <c r="K48">
        <f t="shared" si="5"/>
        <v>0</v>
      </c>
      <c r="L48">
        <f t="shared" si="6"/>
        <v>0</v>
      </c>
    </row>
    <row r="49" spans="4:13">
      <c r="D49">
        <v>52</v>
      </c>
      <c r="E49">
        <f t="shared" si="0"/>
        <v>17</v>
      </c>
      <c r="G49">
        <f t="shared" si="1"/>
        <v>0</v>
      </c>
      <c r="H49">
        <f t="shared" si="2"/>
        <v>1</v>
      </c>
      <c r="I49">
        <f t="shared" si="3"/>
        <v>0</v>
      </c>
      <c r="J49">
        <f t="shared" si="4"/>
        <v>0</v>
      </c>
      <c r="K49">
        <f t="shared" si="5"/>
        <v>0</v>
      </c>
      <c r="L49">
        <f t="shared" si="6"/>
        <v>0</v>
      </c>
    </row>
    <row r="50" spans="4:13">
      <c r="D50">
        <v>53</v>
      </c>
      <c r="E50">
        <f t="shared" si="0"/>
        <v>17</v>
      </c>
      <c r="G50">
        <f t="shared" si="1"/>
        <v>0</v>
      </c>
      <c r="H50">
        <f t="shared" si="2"/>
        <v>1</v>
      </c>
      <c r="I50">
        <f t="shared" si="3"/>
        <v>0</v>
      </c>
      <c r="J50">
        <f t="shared" si="4"/>
        <v>0</v>
      </c>
      <c r="K50">
        <f t="shared" si="5"/>
        <v>0</v>
      </c>
      <c r="L50">
        <f t="shared" si="6"/>
        <v>0</v>
      </c>
    </row>
    <row r="51" spans="4:13">
      <c r="D51">
        <v>58</v>
      </c>
      <c r="E51">
        <f t="shared" si="0"/>
        <v>18</v>
      </c>
      <c r="G51">
        <f t="shared" si="1"/>
        <v>0</v>
      </c>
      <c r="H51">
        <f t="shared" si="2"/>
        <v>1</v>
      </c>
      <c r="I51">
        <f t="shared" si="3"/>
        <v>0</v>
      </c>
      <c r="J51">
        <f t="shared" si="4"/>
        <v>0</v>
      </c>
      <c r="K51">
        <f t="shared" si="5"/>
        <v>0</v>
      </c>
      <c r="L51">
        <f t="shared" si="6"/>
        <v>0</v>
      </c>
    </row>
    <row r="52" spans="4:13">
      <c r="G52">
        <f t="shared" ref="G52:L52" si="7">SUM(G3:G51)</f>
        <v>28</v>
      </c>
      <c r="H52">
        <f t="shared" si="7"/>
        <v>9</v>
      </c>
      <c r="I52">
        <f t="shared" si="7"/>
        <v>8</v>
      </c>
      <c r="J52">
        <f t="shared" si="7"/>
        <v>3</v>
      </c>
      <c r="K52">
        <f t="shared" si="7"/>
        <v>1</v>
      </c>
      <c r="L52">
        <f t="shared" si="7"/>
        <v>0</v>
      </c>
      <c r="M52">
        <f>SUM(G52:L52)</f>
        <v>49</v>
      </c>
    </row>
    <row r="53" spans="4:13">
      <c r="G53" s="50" t="s">
        <v>117</v>
      </c>
      <c r="H53" s="50" t="s">
        <v>118</v>
      </c>
      <c r="I53" s="50" t="s">
        <v>119</v>
      </c>
      <c r="J53" s="50" t="s">
        <v>120</v>
      </c>
      <c r="K53" s="50" t="s">
        <v>121</v>
      </c>
      <c r="L53" s="5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2:Y23"/>
  <sheetViews>
    <sheetView topLeftCell="C1" workbookViewId="0">
      <selection activeCell="Y4" sqref="Y4:Y5"/>
    </sheetView>
  </sheetViews>
  <sheetFormatPr defaultRowHeight="15"/>
  <sheetData>
    <row r="2" spans="3:25">
      <c r="D2" s="140" t="s">
        <v>125</v>
      </c>
      <c r="E2" s="140"/>
      <c r="F2" s="140"/>
      <c r="G2" s="140"/>
      <c r="N2" s="140" t="s">
        <v>124</v>
      </c>
      <c r="O2" s="140"/>
      <c r="P2" s="140"/>
      <c r="V2" s="140" t="s">
        <v>126</v>
      </c>
      <c r="W2" s="140"/>
      <c r="X2" s="140"/>
    </row>
    <row r="4" spans="3:25">
      <c r="C4">
        <v>70.75</v>
      </c>
      <c r="E4">
        <v>54</v>
      </c>
      <c r="F4">
        <v>37</v>
      </c>
      <c r="H4">
        <f>(C4*30*((E4+F4)/2+19))/10000</f>
        <v>13.690125</v>
      </c>
      <c r="L4">
        <v>8.5</v>
      </c>
      <c r="N4">
        <v>40</v>
      </c>
      <c r="O4">
        <v>40</v>
      </c>
      <c r="Q4">
        <f>(L4*30*((N4+O4)/2+19))/10000</f>
        <v>1.5044999999999999</v>
      </c>
      <c r="T4">
        <v>5.2</v>
      </c>
      <c r="V4">
        <v>50</v>
      </c>
      <c r="W4">
        <v>60</v>
      </c>
      <c r="Y4">
        <f>(T4*30*((V4+W4)/2+19))/10000</f>
        <v>1.1544000000000001</v>
      </c>
    </row>
    <row r="5" spans="3:25">
      <c r="C5">
        <v>58.73</v>
      </c>
      <c r="E5">
        <v>25</v>
      </c>
      <c r="F5">
        <v>36</v>
      </c>
      <c r="H5">
        <f t="shared" ref="H5:H21" si="0">(C5*30*((E5+F5)/2+19))/10000</f>
        <v>8.721404999999999</v>
      </c>
      <c r="L5">
        <v>9</v>
      </c>
      <c r="N5">
        <v>64</v>
      </c>
      <c r="O5">
        <v>64</v>
      </c>
      <c r="Q5">
        <f t="shared" ref="Q5:Q9" si="1">(L5*30*((N5+O5)/2+19))/10000</f>
        <v>2.2410000000000001</v>
      </c>
      <c r="T5">
        <v>1.5</v>
      </c>
      <c r="V5">
        <v>30</v>
      </c>
      <c r="W5">
        <v>30</v>
      </c>
      <c r="Y5">
        <f>(T5*30*((V5+W5)/2+19))/10000</f>
        <v>0.2205</v>
      </c>
    </row>
    <row r="6" spans="3:25">
      <c r="C6">
        <v>25.07</v>
      </c>
      <c r="E6">
        <v>35</v>
      </c>
      <c r="F6">
        <v>30</v>
      </c>
      <c r="H6">
        <f t="shared" si="0"/>
        <v>3.8733150000000003</v>
      </c>
      <c r="L6">
        <v>30</v>
      </c>
      <c r="N6">
        <v>95</v>
      </c>
      <c r="O6">
        <v>95</v>
      </c>
      <c r="Q6">
        <f t="shared" si="1"/>
        <v>10.26</v>
      </c>
    </row>
    <row r="7" spans="3:25">
      <c r="C7">
        <v>25.5</v>
      </c>
      <c r="E7">
        <v>60</v>
      </c>
      <c r="F7">
        <v>70</v>
      </c>
      <c r="H7">
        <f t="shared" si="0"/>
        <v>6.4260000000000002</v>
      </c>
      <c r="L7">
        <v>5.24</v>
      </c>
      <c r="N7">
        <v>54</v>
      </c>
      <c r="O7">
        <v>54</v>
      </c>
      <c r="Q7">
        <f t="shared" si="1"/>
        <v>1.1475600000000001</v>
      </c>
    </row>
    <row r="8" spans="3:25">
      <c r="C8">
        <v>29</v>
      </c>
      <c r="E8">
        <v>25</v>
      </c>
      <c r="F8">
        <v>20</v>
      </c>
      <c r="H8">
        <f t="shared" si="0"/>
        <v>3.6105</v>
      </c>
      <c r="L8">
        <v>27.96</v>
      </c>
      <c r="N8">
        <v>45</v>
      </c>
      <c r="O8">
        <v>46</v>
      </c>
      <c r="Q8">
        <f t="shared" si="1"/>
        <v>5.410260000000001</v>
      </c>
    </row>
    <row r="9" spans="3:25">
      <c r="C9">
        <v>30.3</v>
      </c>
      <c r="E9">
        <v>20</v>
      </c>
      <c r="F9">
        <v>20</v>
      </c>
      <c r="H9">
        <f t="shared" si="0"/>
        <v>3.5451000000000001</v>
      </c>
      <c r="L9">
        <v>55.43</v>
      </c>
      <c r="N9">
        <v>50</v>
      </c>
      <c r="O9">
        <v>30</v>
      </c>
      <c r="Q9">
        <f t="shared" si="1"/>
        <v>9.8111100000000011</v>
      </c>
    </row>
    <row r="10" spans="3:25">
      <c r="C10">
        <v>34.6</v>
      </c>
      <c r="E10">
        <v>20</v>
      </c>
      <c r="F10">
        <v>20</v>
      </c>
      <c r="H10">
        <f t="shared" si="0"/>
        <v>4.0481999999999996</v>
      </c>
    </row>
    <row r="11" spans="3:25">
      <c r="C11">
        <v>34.200000000000003</v>
      </c>
      <c r="E11">
        <v>20</v>
      </c>
      <c r="F11">
        <v>32</v>
      </c>
      <c r="H11">
        <f t="shared" si="0"/>
        <v>4.617</v>
      </c>
    </row>
    <row r="12" spans="3:25">
      <c r="C12">
        <v>10.4</v>
      </c>
      <c r="E12">
        <v>30</v>
      </c>
      <c r="F12">
        <v>20</v>
      </c>
      <c r="H12">
        <f t="shared" si="0"/>
        <v>1.3728</v>
      </c>
      <c r="Y12">
        <f>SUM(Y4:Y5)</f>
        <v>1.3749</v>
      </c>
    </row>
    <row r="13" spans="3:25">
      <c r="C13">
        <v>2</v>
      </c>
      <c r="E13">
        <v>40</v>
      </c>
      <c r="F13">
        <v>40</v>
      </c>
      <c r="H13">
        <f t="shared" si="0"/>
        <v>0.35399999999999998</v>
      </c>
    </row>
    <row r="14" spans="3:25">
      <c r="C14">
        <v>21.2</v>
      </c>
      <c r="E14">
        <v>40</v>
      </c>
      <c r="F14">
        <v>45</v>
      </c>
      <c r="H14">
        <f t="shared" si="0"/>
        <v>3.9114</v>
      </c>
      <c r="Q14">
        <f>SUM(Q4:Q9)</f>
        <v>30.374430000000004</v>
      </c>
    </row>
    <row r="15" spans="3:25">
      <c r="C15">
        <v>11.2</v>
      </c>
      <c r="E15">
        <v>30</v>
      </c>
      <c r="F15">
        <v>150</v>
      </c>
      <c r="H15">
        <f t="shared" si="0"/>
        <v>3.6623999999999999</v>
      </c>
    </row>
    <row r="16" spans="3:25">
      <c r="C16">
        <v>11.2</v>
      </c>
      <c r="E16">
        <v>30</v>
      </c>
      <c r="F16">
        <v>150</v>
      </c>
      <c r="H16">
        <f t="shared" si="0"/>
        <v>3.6623999999999999</v>
      </c>
    </row>
    <row r="17" spans="3:8">
      <c r="C17">
        <v>9.24</v>
      </c>
      <c r="E17">
        <v>20</v>
      </c>
      <c r="F17">
        <v>60</v>
      </c>
      <c r="H17">
        <f t="shared" si="0"/>
        <v>1.6354799999999998</v>
      </c>
    </row>
    <row r="18" spans="3:8">
      <c r="C18">
        <f>6.2+6.3</f>
        <v>12.5</v>
      </c>
      <c r="E18">
        <v>40</v>
      </c>
      <c r="F18">
        <v>40</v>
      </c>
      <c r="H18">
        <f t="shared" si="0"/>
        <v>2.2124999999999999</v>
      </c>
    </row>
    <row r="19" spans="3:8">
      <c r="C19">
        <v>28</v>
      </c>
      <c r="E19">
        <v>50</v>
      </c>
      <c r="F19">
        <v>50</v>
      </c>
      <c r="H19">
        <f t="shared" si="0"/>
        <v>5.7960000000000003</v>
      </c>
    </row>
    <row r="20" spans="3:8">
      <c r="C20">
        <v>7</v>
      </c>
      <c r="E20">
        <v>40</v>
      </c>
      <c r="F20">
        <v>40</v>
      </c>
      <c r="H20">
        <f t="shared" si="0"/>
        <v>1.2390000000000001</v>
      </c>
    </row>
    <row r="21" spans="3:8">
      <c r="C21">
        <v>8</v>
      </c>
      <c r="E21">
        <v>40</v>
      </c>
      <c r="F21">
        <v>0</v>
      </c>
      <c r="H21">
        <f t="shared" si="0"/>
        <v>0.93600000000000005</v>
      </c>
    </row>
    <row r="23" spans="3:8">
      <c r="H23">
        <f>SUM(H4:H21)</f>
        <v>73.313625000000016</v>
      </c>
    </row>
  </sheetData>
  <mergeCells count="3">
    <mergeCell ref="N2:P2"/>
    <mergeCell ref="D2:G2"/>
    <mergeCell ref="V2:X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Przedmiar</vt:lpstr>
      <vt:lpstr>Arkusz1</vt:lpstr>
      <vt:lpstr>Arkusz2</vt:lpstr>
      <vt:lpstr>Przedmiar!Obszar_wydruku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2020-06-02T09:31:09Z</dcterms:modified>
</cp:coreProperties>
</file>