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-105" yWindow="-105" windowWidth="23250" windowHeight="12570"/>
  </bookViews>
  <sheets>
    <sheet name="Przedmiar" sheetId="4" r:id="rId1"/>
    <sheet name="Arkusz1" sheetId="5" r:id="rId2"/>
    <sheet name="Arkusz2" sheetId="6" r:id="rId3"/>
  </sheets>
  <definedNames>
    <definedName name="_xlnm.Print_Area" localSheetId="0">Przedmiar!$A$1:$G$102</definedName>
  </definedNames>
  <calcPr calcId="125725"/>
  <fileRecoveryPr autoRecover="0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4"/>
  <c r="G9"/>
  <c r="G10"/>
  <c r="G11"/>
  <c r="G12"/>
  <c r="G13"/>
  <c r="G14"/>
  <c r="G15"/>
  <c r="G16"/>
  <c r="G17"/>
  <c r="G21"/>
  <c r="G22"/>
  <c r="G23"/>
  <c r="G24"/>
  <c r="G28"/>
  <c r="G29"/>
  <c r="G31"/>
  <c r="G33"/>
  <c r="G39"/>
  <c r="G42"/>
  <c r="G43"/>
  <c r="G44"/>
  <c r="G46"/>
  <c r="G47"/>
  <c r="G49"/>
  <c r="G50"/>
  <c r="G51"/>
  <c r="G52"/>
  <c r="G53"/>
  <c r="G56"/>
  <c r="G57"/>
  <c r="G59"/>
  <c r="G60"/>
  <c r="G61"/>
  <c r="G62"/>
  <c r="G64"/>
  <c r="G65"/>
  <c r="G66"/>
  <c r="G67"/>
  <c r="G69"/>
  <c r="G70"/>
  <c r="G71"/>
  <c r="G72"/>
  <c r="G73"/>
  <c r="G74"/>
  <c r="G76"/>
  <c r="G77"/>
  <c r="G78"/>
  <c r="G79"/>
  <c r="G80"/>
  <c r="G82"/>
  <c r="G83"/>
  <c r="G85"/>
  <c r="G86"/>
  <c r="G87"/>
  <c r="G88"/>
  <c r="G89"/>
  <c r="G90"/>
  <c r="G92"/>
  <c r="G93"/>
  <c r="G95"/>
  <c r="G96"/>
  <c r="G98"/>
  <c r="G99"/>
  <c r="E41" l="1"/>
  <c r="G41" s="1"/>
  <c r="E36"/>
  <c r="G36" s="1"/>
  <c r="E38"/>
  <c r="G38" s="1"/>
  <c r="E32"/>
  <c r="G32" s="1"/>
  <c r="E97" l="1"/>
  <c r="G97" s="1"/>
  <c r="E84"/>
  <c r="G84" s="1"/>
  <c r="E37"/>
  <c r="G37" s="1"/>
  <c r="E45"/>
  <c r="G45" s="1"/>
  <c r="E25"/>
  <c r="G25" s="1"/>
  <c r="E58" l="1"/>
  <c r="G58" s="1"/>
  <c r="E54" l="1"/>
  <c r="G54" s="1"/>
  <c r="E75"/>
  <c r="G75" s="1"/>
  <c r="E35" l="1"/>
  <c r="G35" s="1"/>
  <c r="E26" l="1"/>
  <c r="G26" s="1"/>
  <c r="E27"/>
  <c r="G27" s="1"/>
  <c r="E20"/>
  <c r="G20" s="1"/>
  <c r="E18"/>
  <c r="G18" s="1"/>
  <c r="E19"/>
  <c r="G19" s="1"/>
  <c r="E6" l="1"/>
  <c r="G6" s="1"/>
  <c r="G100" s="1"/>
  <c r="G102" s="1"/>
  <c r="G101" s="1"/>
  <c r="Y5" i="6" l="1"/>
  <c r="Y4"/>
  <c r="Q5"/>
  <c r="Q6"/>
  <c r="Q7"/>
  <c r="Q8"/>
  <c r="Q9"/>
  <c r="Q4"/>
  <c r="Q14" s="1"/>
  <c r="H5"/>
  <c r="H6"/>
  <c r="H7"/>
  <c r="H8"/>
  <c r="H9"/>
  <c r="H10"/>
  <c r="H11"/>
  <c r="H12"/>
  <c r="H13"/>
  <c r="H14"/>
  <c r="H15"/>
  <c r="H16"/>
  <c r="H17"/>
  <c r="H18"/>
  <c r="H19"/>
  <c r="H20"/>
  <c r="H21"/>
  <c r="H4"/>
  <c r="C18"/>
  <c r="G4" i="5"/>
  <c r="H4"/>
  <c r="I4"/>
  <c r="J4"/>
  <c r="K4"/>
  <c r="L4"/>
  <c r="G5"/>
  <c r="H5"/>
  <c r="I5"/>
  <c r="J5"/>
  <c r="K5"/>
  <c r="L5"/>
  <c r="G6"/>
  <c r="H6"/>
  <c r="I6"/>
  <c r="J6"/>
  <c r="K6"/>
  <c r="L6"/>
  <c r="G7"/>
  <c r="H7"/>
  <c r="I7"/>
  <c r="J7"/>
  <c r="K7"/>
  <c r="L7"/>
  <c r="G8"/>
  <c r="H8"/>
  <c r="I8"/>
  <c r="J8"/>
  <c r="K8"/>
  <c r="L8"/>
  <c r="G9"/>
  <c r="H9"/>
  <c r="I9"/>
  <c r="J9"/>
  <c r="K9"/>
  <c r="L9"/>
  <c r="G10"/>
  <c r="H10"/>
  <c r="I10"/>
  <c r="J10"/>
  <c r="K10"/>
  <c r="L10"/>
  <c r="G11"/>
  <c r="H11"/>
  <c r="I11"/>
  <c r="J11"/>
  <c r="K11"/>
  <c r="L11"/>
  <c r="G12"/>
  <c r="H12"/>
  <c r="I12"/>
  <c r="J12"/>
  <c r="K12"/>
  <c r="L12"/>
  <c r="G13"/>
  <c r="H13"/>
  <c r="I13"/>
  <c r="J13"/>
  <c r="K13"/>
  <c r="L13"/>
  <c r="G14"/>
  <c r="H14"/>
  <c r="I14"/>
  <c r="J14"/>
  <c r="K14"/>
  <c r="L14"/>
  <c r="G15"/>
  <c r="H15"/>
  <c r="I15"/>
  <c r="J15"/>
  <c r="K15"/>
  <c r="L15"/>
  <c r="G16"/>
  <c r="H16"/>
  <c r="I16"/>
  <c r="J16"/>
  <c r="K16"/>
  <c r="L16"/>
  <c r="G17"/>
  <c r="H17"/>
  <c r="I17"/>
  <c r="J17"/>
  <c r="K17"/>
  <c r="L17"/>
  <c r="G18"/>
  <c r="H18"/>
  <c r="I18"/>
  <c r="J18"/>
  <c r="K18"/>
  <c r="L18"/>
  <c r="G19"/>
  <c r="H19"/>
  <c r="I19"/>
  <c r="J19"/>
  <c r="K19"/>
  <c r="L19"/>
  <c r="G20"/>
  <c r="H20"/>
  <c r="I20"/>
  <c r="J20"/>
  <c r="K20"/>
  <c r="L20"/>
  <c r="G21"/>
  <c r="H21"/>
  <c r="I21"/>
  <c r="J21"/>
  <c r="K21"/>
  <c r="L21"/>
  <c r="G22"/>
  <c r="H22"/>
  <c r="I22"/>
  <c r="J22"/>
  <c r="K22"/>
  <c r="L22"/>
  <c r="G23"/>
  <c r="H23"/>
  <c r="I23"/>
  <c r="J23"/>
  <c r="K23"/>
  <c r="L23"/>
  <c r="G24"/>
  <c r="H24"/>
  <c r="I24"/>
  <c r="J24"/>
  <c r="K24"/>
  <c r="L24"/>
  <c r="G25"/>
  <c r="H25"/>
  <c r="I25"/>
  <c r="J25"/>
  <c r="K25"/>
  <c r="L25"/>
  <c r="G26"/>
  <c r="H26"/>
  <c r="I26"/>
  <c r="J26"/>
  <c r="K26"/>
  <c r="L26"/>
  <c r="G27"/>
  <c r="H27"/>
  <c r="I27"/>
  <c r="J27"/>
  <c r="K27"/>
  <c r="L27"/>
  <c r="G28"/>
  <c r="H28"/>
  <c r="I28"/>
  <c r="J28"/>
  <c r="K28"/>
  <c r="L28"/>
  <c r="G29"/>
  <c r="H29"/>
  <c r="I29"/>
  <c r="J29"/>
  <c r="K29"/>
  <c r="L29"/>
  <c r="G30"/>
  <c r="H30"/>
  <c r="I30"/>
  <c r="J30"/>
  <c r="K30"/>
  <c r="L30"/>
  <c r="G31"/>
  <c r="H31"/>
  <c r="I31"/>
  <c r="J31"/>
  <c r="K31"/>
  <c r="L31"/>
  <c r="G32"/>
  <c r="H32"/>
  <c r="I32"/>
  <c r="J32"/>
  <c r="K32"/>
  <c r="L32"/>
  <c r="G33"/>
  <c r="H33"/>
  <c r="I33"/>
  <c r="J33"/>
  <c r="K33"/>
  <c r="L33"/>
  <c r="G34"/>
  <c r="H34"/>
  <c r="I34"/>
  <c r="J34"/>
  <c r="K34"/>
  <c r="L34"/>
  <c r="G35"/>
  <c r="H35"/>
  <c r="I35"/>
  <c r="J35"/>
  <c r="K35"/>
  <c r="L35"/>
  <c r="G36"/>
  <c r="H36"/>
  <c r="I36"/>
  <c r="J36"/>
  <c r="K36"/>
  <c r="L36"/>
  <c r="G37"/>
  <c r="H37"/>
  <c r="I37"/>
  <c r="J37"/>
  <c r="K37"/>
  <c r="L37"/>
  <c r="G38"/>
  <c r="H38"/>
  <c r="I38"/>
  <c r="J38"/>
  <c r="K38"/>
  <c r="L38"/>
  <c r="G39"/>
  <c r="H39"/>
  <c r="I39"/>
  <c r="J39"/>
  <c r="K39"/>
  <c r="L39"/>
  <c r="G40"/>
  <c r="H40"/>
  <c r="I40"/>
  <c r="J40"/>
  <c r="K40"/>
  <c r="L40"/>
  <c r="G41"/>
  <c r="H41"/>
  <c r="I41"/>
  <c r="J41"/>
  <c r="K41"/>
  <c r="L41"/>
  <c r="G42"/>
  <c r="H42"/>
  <c r="I42"/>
  <c r="J42"/>
  <c r="K42"/>
  <c r="L42"/>
  <c r="G43"/>
  <c r="H43"/>
  <c r="I43"/>
  <c r="J43"/>
  <c r="K43"/>
  <c r="L43"/>
  <c r="G44"/>
  <c r="H44"/>
  <c r="I44"/>
  <c r="J44"/>
  <c r="K44"/>
  <c r="L44"/>
  <c r="G46"/>
  <c r="H46"/>
  <c r="I46"/>
  <c r="J46"/>
  <c r="K46"/>
  <c r="L46"/>
  <c r="G47"/>
  <c r="H47"/>
  <c r="I47"/>
  <c r="J47"/>
  <c r="K47"/>
  <c r="L47"/>
  <c r="G48"/>
  <c r="H48"/>
  <c r="I48"/>
  <c r="J48"/>
  <c r="K48"/>
  <c r="L48"/>
  <c r="G49"/>
  <c r="H49"/>
  <c r="I49"/>
  <c r="J49"/>
  <c r="K49"/>
  <c r="L49"/>
  <c r="G50"/>
  <c r="H50"/>
  <c r="I50"/>
  <c r="J50"/>
  <c r="K50"/>
  <c r="L50"/>
  <c r="G51"/>
  <c r="H51"/>
  <c r="I51"/>
  <c r="J51"/>
  <c r="K51"/>
  <c r="L51"/>
  <c r="L3"/>
  <c r="K3"/>
  <c r="J3"/>
  <c r="I3"/>
  <c r="H3"/>
  <c r="G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I45" s="1"/>
  <c r="I52" s="1"/>
  <c r="E46"/>
  <c r="E47"/>
  <c r="E48"/>
  <c r="E49"/>
  <c r="E50"/>
  <c r="E51"/>
  <c r="E3"/>
  <c r="Y12" i="6" l="1"/>
  <c r="H23"/>
  <c r="H45" i="5"/>
  <c r="H52" s="1"/>
  <c r="G45"/>
  <c r="L45"/>
  <c r="L52" s="1"/>
  <c r="K45"/>
  <c r="K52" s="1"/>
  <c r="J45"/>
  <c r="J52" s="1"/>
  <c r="G52"/>
  <c r="M52" l="1"/>
</calcChain>
</file>

<file path=xl/sharedStrings.xml><?xml version="1.0" encoding="utf-8"?>
<sst xmlns="http://schemas.openxmlformats.org/spreadsheetml/2006/main" count="365" uniqueCount="230">
  <si>
    <t xml:space="preserve">Lp. </t>
  </si>
  <si>
    <t>Opis</t>
  </si>
  <si>
    <t>I. Roboty pomiarowe</t>
  </si>
  <si>
    <r>
      <t>m</t>
    </r>
    <r>
      <rPr>
        <vertAlign val="superscript"/>
        <sz val="10"/>
        <color theme="1"/>
        <rFont val="Arial"/>
        <family val="2"/>
        <charset val="238"/>
      </rPr>
      <t>2</t>
    </r>
  </si>
  <si>
    <t>Ilość</t>
  </si>
  <si>
    <t>J.m.</t>
  </si>
  <si>
    <t>szt.</t>
  </si>
  <si>
    <t>km</t>
  </si>
  <si>
    <t>ha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</si>
  <si>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</si>
  <si>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t>Rozebranie obrzeży 8x30 cm na podsypce piaskowej wraz z wywozem gruzu betonowego na odkład Wyknawcy.</t>
  </si>
  <si>
    <t>III. Roboty ziemne</t>
  </si>
  <si>
    <t>IV. Podbudowy</t>
  </si>
  <si>
    <t>V. Nawierzchnie</t>
  </si>
  <si>
    <t>VI. Elementy ulic</t>
  </si>
  <si>
    <t>II. Roboty przygotowawcze i rozbiórkowe</t>
  </si>
  <si>
    <t>D-01.02.01</t>
  </si>
  <si>
    <t>D-01.02.04</t>
  </si>
  <si>
    <t>Rozebranie krawęzników betonowych 15x30 cm na ławie betonowej wraz z wywozem gruzu betonowego na odkład Wykonawcy.</t>
  </si>
  <si>
    <t xml:space="preserve">szt. </t>
  </si>
  <si>
    <t>VIII. Stała organizacja ruchu</t>
  </si>
  <si>
    <t>IX. Roboty towarzyszące</t>
  </si>
  <si>
    <t>mb</t>
  </si>
  <si>
    <t>D-04.01.01</t>
  </si>
  <si>
    <t>D-04.06.01b</t>
  </si>
  <si>
    <t>D-05.03.01</t>
  </si>
  <si>
    <t>D-05.03.23a</t>
  </si>
  <si>
    <t>D-08.03.01</t>
  </si>
  <si>
    <t>D-07.02.01</t>
  </si>
  <si>
    <t>D-07.01.01</t>
  </si>
  <si>
    <t>D-03.02.01a</t>
  </si>
  <si>
    <t>D-01.01.01a</t>
  </si>
  <si>
    <t>D-01.02.02a</t>
  </si>
  <si>
    <t>Usunięcie warstwy ziemi urodzajnej (humus) o grubości 15cm wraz z wywozem urobku na odkład Wykonawcy.</t>
  </si>
  <si>
    <t>Demontaż tablic znaków drogowych zakazu, nakazu, ostrzegawczych, informacyjnych i tabliczek wraz z wywozem w miejsce wskazane przez Zamawiającego.</t>
  </si>
  <si>
    <t>Roboty ziemne - formowanie i zagęszczanie nasypów o wysokości do 3,0m wraz z dowozem materiału.</t>
  </si>
  <si>
    <t>Mechaniczne profilowanie i zagęszczanie podłoża pod warstwy konstrukcyjne nawierzchni.</t>
  </si>
  <si>
    <t>Ustawienie krawężnika betonowego o wymiarach 15x30 cm na podsypce cementowo - piaskowej z wykonaniem ławy betonowej z oporem klasy C12/15. W cenę krawężnika należy wliczyć ustawienie krawężników skośnych o wymiarach 15x22/30 cm oraz łukowych.</t>
  </si>
  <si>
    <t>Ustawienie krawężnika betonowego o wymiarach 15x22 cm na podsypce  cementowo-piaskowej z wykonaniem ławy betonowej z oporem klasy C12/15.</t>
  </si>
  <si>
    <t>Obrzeża betonowe o wymiarach 8x30 cm na podsypce cementowo-piaskowej.</t>
  </si>
  <si>
    <t>kpl.</t>
  </si>
  <si>
    <t>Wycinka drzew średnicy 26-35 cm, wraz z z usunięciem karczy, zasypaniem dołów po karczach oraz wywózką dłużyc i karpin. Drewno stanowi własność Inwestora. Pozostałości po wycince, karcze, gałęzie należy zutylizować.</t>
  </si>
  <si>
    <t>Wycinka drzew średnicy 36-45 cm, wraz z z usunięciem karczy, zasypaniem dołów po karczach oraz wywózką dłużyc i karpin. Drewno stanowi własność Inwestora. Pozostałości po wycince, karcze, gałęzie należy zutylizować.</t>
  </si>
  <si>
    <t>Wycinka drzew średnicy do 46-55 cm, wraz z z usunięciem karczy, zasypaniem dołów po karczach oraz wywózką dłużyc i karpin. Drewno stanowi własność Inwestora. Pozostałości po wycince, karcze, gałęzie należy zutylizować.</t>
  </si>
  <si>
    <t>t</t>
  </si>
  <si>
    <t>Pomiary geodezyjne, wytyczenie  w terenie osi głównych, pomiary geodezyjne realizacyjne, sporządzanie dokumentacji powykonawczej, inwentaryzacji, map geodezyjnych powykonawczych oraz pomiary kontrolne i sprawdzające.</t>
  </si>
  <si>
    <t>Karczowanie średniej gęstości krzaków, podszycia oraz żywopłotów wraz z wywozem na odkład Wykonawcy i utylizacją.</t>
  </si>
  <si>
    <t>Rozbiórka nawierzchni z mieszanek mineralno - bitumcznych o grubości średnio 3 cm poprzez frezowanie - nawierzchnia jezdni. Frez stanowi własnośc Inwestora. Destrukt bitumiczny należy wywieźć w miejsce wskazane przez Inwestora do 10 km.</t>
  </si>
  <si>
    <t>Demontaż słupków stalowych znaków drogowych wraz z wywozem w miejsce wskazane przez Zamawiającego do 5 km.</t>
  </si>
  <si>
    <t>&lt;15</t>
  </si>
  <si>
    <t>16-25</t>
  </si>
  <si>
    <t>26-35</t>
  </si>
  <si>
    <t>36-45</t>
  </si>
  <si>
    <t>46-55</t>
  </si>
  <si>
    <t>Wycinka drzew średnicy do 15 cm, wraz z z usunięciem karczy, zasypaniem dołów po karczach oraz wywózką dłużyc i karpin. Drewno stanowi własność Inwestora. Pozostałości po wycince, karcze, gałęzie należy zutylizować.</t>
  </si>
  <si>
    <t>Wycinka drzew średnicy 16-25 cm, wraz z z usunięciem karczy, zasypaniem dołów po karczach oraz wywózką dłużyc i karpin. Drewno stanowi własność Inwestora. Pozostałości po wycince, karcze, gałęzie należy zutylizować.</t>
  </si>
  <si>
    <t>PŁYTY</t>
  </si>
  <si>
    <t>BLOCZKI</t>
  </si>
  <si>
    <t>KAMIEŃ</t>
  </si>
  <si>
    <t>D-10.10.01m</t>
  </si>
  <si>
    <t>D-02.00.01
D-02.01.01</t>
  </si>
  <si>
    <t>D-02.00.01
D-02.03.01</t>
  </si>
  <si>
    <t>D-05.03.05b
D-04.03.01</t>
  </si>
  <si>
    <t>D-04.04.00
D-04.04.02</t>
  </si>
  <si>
    <t>D-04.05.00
D-04.05.01</t>
  </si>
  <si>
    <t>TOM 1. BRANŻA DROGOWA</t>
  </si>
  <si>
    <t>Nr. SST</t>
  </si>
  <si>
    <t>Roboty ziemne - wykop pod projektowane warstwy konstrukcyjne związane z wykonaniem koryta z transportem urobku na odkład Wykonawcy.</t>
  </si>
  <si>
    <t>Nawierzchnia z kostki kamiennej, rzędowej o wysokości 15/17 cm na podsypce cementowo-piaskowej (kostka nowa) wraz ze spoinowaniem zaprawą cementową na bazie kwarcu.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</si>
  <si>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</si>
  <si>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</si>
  <si>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</si>
  <si>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</si>
  <si>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</si>
  <si>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</si>
  <si>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</si>
  <si>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</si>
  <si>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</si>
  <si>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</si>
  <si>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1.13.</t>
  </si>
  <si>
    <t>1.15.</t>
  </si>
  <si>
    <t>1.16.</t>
  </si>
  <si>
    <t>1.20.</t>
  </si>
  <si>
    <t>1.21.</t>
  </si>
  <si>
    <t>1.22.</t>
  </si>
  <si>
    <t>1.29.</t>
  </si>
  <si>
    <t>1.30.</t>
  </si>
  <si>
    <t>1.31.</t>
  </si>
  <si>
    <t>1.32.</t>
  </si>
  <si>
    <t>1.33.</t>
  </si>
  <si>
    <t>1.34.</t>
  </si>
  <si>
    <t>1.36.</t>
  </si>
  <si>
    <t>1.40.</t>
  </si>
  <si>
    <t>1.41.</t>
  </si>
  <si>
    <t>1.42.</t>
  </si>
  <si>
    <t>1.44.</t>
  </si>
  <si>
    <t>1.45.</t>
  </si>
  <si>
    <t>1.46.</t>
  </si>
  <si>
    <t>1.53.</t>
  </si>
  <si>
    <t>1.54.</t>
  </si>
  <si>
    <t>1.55.</t>
  </si>
  <si>
    <t>1.56.</t>
  </si>
  <si>
    <t>1.57.</t>
  </si>
  <si>
    <t>1.59.</t>
  </si>
  <si>
    <t>1.61.</t>
  </si>
  <si>
    <t>1.62.</t>
  </si>
  <si>
    <t>Wycinka drzew średnicy do 56-65 cm, wraz z z usunięciem karczy, zasypaniem dołów po karczach oraz wywózką dłużyc i karpin. Drewno stanowi własność Inwestora. Pozostałości po wycince, karcze, gałęzie należy zutylizować.</t>
  </si>
  <si>
    <t>Wycinka drzew średnicy do 76-85 cm, wraz z z usunięciem karczy, zasypaniem dołów po karczach oraz wywózką dłużyc i karpin. Drewno stanowi własność Inwestora. Pozostałości po wycince, karcze, gałęzie należy zutylizować.</t>
  </si>
  <si>
    <t>Wycinka drzew średnicy do 86-95 cm, wraz z z usunięciem karczy, zasypaniem dołów po karczach oraz wywózką dłużyc i karpin. Drewno stanowi własność Inwestora. Pozostałości po wycince, karcze, gałęzie należy zutylizować.</t>
  </si>
  <si>
    <t>Rozbiórka nawierzchni zjazdów i chodników z kostki betonowej o gr. 8 cm wraz z wywozem gruzu na odkład Wykonawcy.</t>
  </si>
  <si>
    <t>Rozebranie nawierzchni zatoki autobusowej i zjazdów z kruszywa  gr. 15 cm wraz z wywozem urobku na odkład Wykonawcy.</t>
  </si>
  <si>
    <t>Rozbiórka nawierzchni zjazdów z płyt betonowych o gr. 15 cm wraz z wywozem gruzu na odkład Wykonawcy.</t>
  </si>
  <si>
    <t>Podbudowa z kruszywa stabilizowanego cementem C3/4 gr. po zagęszczeniu 15 cm (warstwa konstrukcyjna nawierzchni jezdni i zjazdów).</t>
  </si>
  <si>
    <t>Podbudowa z kruszywa łamanego 0/31,5 - warstwa konstr. jezdni gr. po zagęszczeniu 20 cm.</t>
  </si>
  <si>
    <t>Podbudowa z kruszywa łamanego 0/31,5 - warstwa konstr. zjazdów i chodników gr. po zagęszczeniu 15 cm.</t>
  </si>
  <si>
    <t>Podbudowa betonowa z dylatacją - grubość warstwy po zagęszczeniu 20 cm. Podbudowa z betonu cementowego C16/20 (warstwa konstrukcyjna zatoki autobusowej i zabruków).</t>
  </si>
  <si>
    <t>Nawierzchnia z mieszanek mineralno - bitumicznych AC 11S, KR 3-4 - warstwa ścieralna o grubości po zagęszczeniu 4cm wraz z oczyszczeniem i skropieniem dolnej warstwy.</t>
  </si>
  <si>
    <t>Nawierzchnia z kostki brukowej betonowej 10x20cm o grubości 8 cm na podsypce cementowo - piaskowej koloru szarego - nawierzchnia chodnika.</t>
  </si>
  <si>
    <t>Nawierzchnia z kostki brukowej betonowej 10x20cm o grubości 8 cm na podsypce cementowo - piaskowej, kostka kolorowa (barwę uzgodnić z Inwestorem) -  nawierzchnia zjazdów.</t>
  </si>
  <si>
    <t>Ława betonowa z C12/15 gr. 25 cm i szerokości 59 cm - długość 1291 mb - pod ściek przykrawężnikowy.</t>
  </si>
  <si>
    <t>Cięcia pielęgnacyjne. Przycięcie ist. krzewów i drzew wzdłuż zaprojektowanych ciągów pieszych i jezdni. Gałęzie należy zutylizować.</t>
  </si>
  <si>
    <t>Rekultywacja przyległego terenu. Humusowanie wraz z obsianiem mieszanką traw, grubość humusu 10 cm.</t>
  </si>
  <si>
    <t>Profilowanie i zagęszczenie skarp wykopu/nasypu.</t>
  </si>
  <si>
    <t>Profilowanie i zagęszczenie powierzchni poboczy gruntowych szerokości 1,0 m.</t>
  </si>
  <si>
    <t>Przestawienie istniejących ławek betonowych poprzez demontaż, zabezpieczenie na czas prowadzonych robót budowlanych oraz ponowny montaż we wskazane miejsce.</t>
  </si>
  <si>
    <t>Regulacja pionowa studzienek dla zaworów wodociągowych.</t>
  </si>
  <si>
    <t>Przebudowa hydrantu polegająca na demontażu oraz posadowieniu i przyłączeniu do sieci wodociągowej wraz z wszelkimi robotami towarzyszącymi.</t>
  </si>
  <si>
    <t>Przestawienie istniejących koszy na śmieci, tablicy informacyjnej oraz pozostałych elementów małej architektury, zabezpieczenie na czas prowadzonych robót budowlanych oraz ponowny montaż we wskazane miejsce.</t>
  </si>
  <si>
    <t xml:space="preserve">Wykonanie prefabrykowanych ścieków podchodnikowych z płyt ściekowych o szerokości 60 cm na podsypce cementowo piaskowej. Szczeliny wypełnić zaprawą cementowo-piaskową. </t>
  </si>
  <si>
    <t>Przestawienie istniejącej wiaty przystnakowej poprzez demontaż, zabezpieczenie na czas prowadzonych robót budowlanych oraz ponowny montaż we wskazane miejsce przez Właściciela.</t>
  </si>
  <si>
    <t>Ustawienie opornika betonowego o wymiarach 12x25 cm na podsypce cementowo-piaskowej wraz z wykonaniem ławy betonowej z oporem klasy C12/15.</t>
  </si>
  <si>
    <t>Przestawienie istniejącego ogrodzenia z siatki stalowej poprzez demontaż, zabezpieczenie na czas prowadzonych robót budowlanych oraz ponowny montaż we wskazane miejsce przez Właściciela.</t>
  </si>
  <si>
    <t>Mechaniczne malowanie linii na jezdni farbą chlorokauczukową - malowanie grubowarstwowe.</t>
  </si>
  <si>
    <t>Słupki do znaków drogowych z rur stalowych śr. 60 mm. 23 sztuki słupków z rozbiórki.</t>
  </si>
  <si>
    <t>Przymocowanie tablic urządzeń bezpieczeństwa. 1 tablica z rozbiórki.</t>
  </si>
  <si>
    <r>
      <t>Przymocowanie tablic znaków drogowych zakazu, nakazu, ostrzegawczych, informacyjnych o powierzchni do 0,3m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>. 15 sztuk tablic z robiórki.</t>
    </r>
  </si>
  <si>
    <t>Rozbiórka nawierzchni zjazdów z kostki kamiennej o gr. 14 cm wraz z wywozem gruzu na odkład Wykonawcy.</t>
  </si>
  <si>
    <t>Rozebranie podbudowy z kostki kamiennej o grubości 15 cm wraz z wywozem gruzu na odkład Wykonawcy. Podbudowa nawierzchni jezdni.</t>
  </si>
  <si>
    <t>Rozebranie podbudowy z tłucznia kamiennego gr. 20 cm wraz z wywozem na odkład Wykonawcy. Podbudowa chodników i zjazdów.</t>
  </si>
  <si>
    <t>Roboty remontowe - cięcie piłą nawierzchni bitumicznych na gł. do 5 cm</t>
  </si>
  <si>
    <t>Ława betonowa z C16/20 gr. 10 cm i szerokości 100 cm - długość 89 mb - pod pobocze utwardzone kostką kamienną</t>
  </si>
  <si>
    <t>VII. Roboty wykończeniowe</t>
  </si>
  <si>
    <t>1.11.</t>
  </si>
  <si>
    <t>1.12.</t>
  </si>
  <si>
    <t>1.14.</t>
  </si>
  <si>
    <t>1.17.</t>
  </si>
  <si>
    <t>1.18.</t>
  </si>
  <si>
    <t>1.19.</t>
  </si>
  <si>
    <t>1.23.</t>
  </si>
  <si>
    <t>1.24.</t>
  </si>
  <si>
    <t>1.25.</t>
  </si>
  <si>
    <t>1.26.</t>
  </si>
  <si>
    <t>1.27.</t>
  </si>
  <si>
    <t>1.28.</t>
  </si>
  <si>
    <t>1.35.</t>
  </si>
  <si>
    <t>1.37.</t>
  </si>
  <si>
    <t>1.38.</t>
  </si>
  <si>
    <t>1.39.</t>
  </si>
  <si>
    <t>1.43.</t>
  </si>
  <si>
    <t>1.47.</t>
  </si>
  <si>
    <t>1.48.</t>
  </si>
  <si>
    <t>1.49.</t>
  </si>
  <si>
    <t>1.50.</t>
  </si>
  <si>
    <t>1.51.</t>
  </si>
  <si>
    <t>1.52.</t>
  </si>
  <si>
    <t>1.58.</t>
  </si>
  <si>
    <t>1.60.</t>
  </si>
  <si>
    <t>1.63.</t>
  </si>
  <si>
    <t>1.64.</t>
  </si>
  <si>
    <t>X. Remont chodnika według odrębnego opracowania - dz. ewid. 200/1, 201</t>
  </si>
  <si>
    <t>Rozbiórka nawierzchni chodników z kostki betonowej o gr. 8 cm wraz z wywozem gruzu na odkład Wykonawcy.</t>
  </si>
  <si>
    <t>Rozebranie podbudowy z tłucznia kamiennego gr. 20 cm wraz z wywozem na odkład Wykonawcy. Podbudowa chodników.</t>
  </si>
  <si>
    <t>Przestawienie krzyża przydrożnego poprzez demontaż, zabezpieczenie na czas prowadzonych robót budowlanych oraz ponowny montaż we wskazane miejsce.</t>
  </si>
  <si>
    <t>m2</t>
  </si>
  <si>
    <t>Przełożenie istniejącej nawierzchni z kostki kamiennej na nowej podsypce cementowo-piaskowej wraz ze spoinowaniem zaprawą cementową na bazie kwarcu. Drogę należy dowiązać do niwelety projektowanego odcinka drogi powiatowej.</t>
  </si>
  <si>
    <t xml:space="preserve">Przełożenie istniejącej nawierzchni z kostki betonowej na nowej podsypce cementowo-piaskowej - nawierzchnia chodnika. </t>
  </si>
  <si>
    <t>Ściek przykrawężnikowy z trzech rzędów prostokątnej, betonowej kostki brukowej 10x20 cm na ławie betonowej.</t>
  </si>
  <si>
    <t>Ława betonowa z C12/15 gr. 25 cm i szerokości 30 cm - długość 96 mb - pod ściek przykrawężnikowy.</t>
  </si>
  <si>
    <t>Oczyszczenie poboczy gruntowych wzdłuż odcinka drogi gminnej oraz nadanie im odpowiednich spadków.</t>
  </si>
  <si>
    <t>Oczyszczenie istniejącej studni chłonnej.</t>
  </si>
  <si>
    <t>XI. Remont odcinka drogi gminnej według odrębnego opracowania - dz. ewid. 214/2, 260</t>
  </si>
  <si>
    <t>XII. Remont odcinka drogi gminnej według odrębnego opracowania - dz. ewid. 257</t>
  </si>
  <si>
    <t>D-05.03.26a
D-04.03.01</t>
  </si>
  <si>
    <t>D-05.03.05a
D-04.03.01</t>
  </si>
  <si>
    <t>D-08.01.01</t>
  </si>
  <si>
    <t>D-05.03.01
D-04.06.01b</t>
  </si>
  <si>
    <t>D-06.01.01</t>
  </si>
  <si>
    <t>D-06.03.01
D-10.10.01m</t>
  </si>
  <si>
    <t>D-08.05.02</t>
  </si>
  <si>
    <t>D-03.04.01</t>
  </si>
  <si>
    <t>D-03.02.01</t>
  </si>
  <si>
    <t>D-08.05.06a</t>
  </si>
  <si>
    <t>D-10.01.01m</t>
  </si>
  <si>
    <t>1.65.</t>
  </si>
  <si>
    <t>1.66.</t>
  </si>
  <si>
    <t>1.67.</t>
  </si>
  <si>
    <t>1.68.</t>
  </si>
  <si>
    <t>1.69.</t>
  </si>
  <si>
    <t>1.70.</t>
  </si>
  <si>
    <t>1.71.</t>
  </si>
  <si>
    <t>1.72.</t>
  </si>
  <si>
    <t>1.73.</t>
  </si>
  <si>
    <t>1.74.</t>
  </si>
  <si>
    <t>1.75.</t>
  </si>
  <si>
    <t>1.76.</t>
  </si>
  <si>
    <t>1.77.</t>
  </si>
  <si>
    <t>1.78.</t>
  </si>
  <si>
    <t>1.79.</t>
  </si>
  <si>
    <t>1.80.</t>
  </si>
  <si>
    <t>1.81.</t>
  </si>
  <si>
    <t>1.82.</t>
  </si>
  <si>
    <t>Przebudowa studni chłonnych z kręgów betonowych o śr. 1000 mm wraz z wykonaniem podsypki, zasypki, odwodnieniem wykopów, wymianą gruntu oraz towarzyszącymi robotami ziemnymi.</t>
  </si>
  <si>
    <t>Studzienki ściekowe z gotowych elementów betonowe o śr. 500 mm z osadnikiem i syfonem.</t>
  </si>
  <si>
    <t>Kanały z rur PVC DN200 łączące wpust drogowy z istniejącą kanalizacją deszczową wraz z wykonaniem podsypki, zasypki, odwodnieniem wykopów, wymianą gruntu oraz towarzyszącymi robotami ziemnymi.</t>
  </si>
  <si>
    <t>Przestawienie istniejącego ogrodzenia z drewnianego poprzez demontaż, zabezpieczenie na czas prowadzonych robót budowlanych oraz ponowny montaż we wskazane miejsce przez Właściciela.</t>
  </si>
  <si>
    <t>1.83.</t>
  </si>
  <si>
    <t>PRZEDMIAR ROBÓT</t>
  </si>
  <si>
    <t xml:space="preserve">Mechaniczna rozbiórka nawierzchni z mieszanek mineralno - bitumcznych o grubości średnio 3 cm.  </t>
  </si>
  <si>
    <t>Nawierzchnia z mieszanek mineralno - bitumicznych AC 16W, KR 3-4 - warstwa wiążąca o grubości po zagęszczeniu 5cm wraz ze skropieniem dolnej warstwy.</t>
  </si>
  <si>
    <r>
      <t>Nawierzchnia z mieszanek mineralno - bitumicznych AC 16W, KR 3-4 - warstwa wyrównawcza w ilości śr. 125kg/m</t>
    </r>
    <r>
      <rPr>
        <vertAlign val="superscript"/>
        <sz val="10"/>
        <rFont val="Arial"/>
        <family val="2"/>
        <charset val="238"/>
      </rPr>
      <t xml:space="preserve">2 </t>
    </r>
    <r>
      <rPr>
        <sz val="10"/>
        <rFont val="Arial"/>
        <family val="2"/>
        <charset val="238"/>
      </rPr>
      <t>wraz ze skropieniem i oczyszczeniem dolnej warstwy.</t>
    </r>
  </si>
  <si>
    <t>Ułożenie siatki szklano- węglowej, powlekanej asfaltem o wytrzymałości na rozciąganie w obu kierunkach min. 120/200 kN/m2.</t>
  </si>
  <si>
    <t>Ściek przykrawężnikowy z dwóch rzędów prostokątnej, betonowej kostki brukowej 10x20 cm.</t>
  </si>
  <si>
    <t>Pobocze utwardzone kostką kamienną h = 8/10 cm o szerokości 1,0 m wraz z zalaniem szczelin brukowca zaprawą cementową na bazie kwarcu.</t>
  </si>
  <si>
    <t>Umocnienie skarpy geowłokniną (min. 500g/m2 o odporności na przebicia statyczne min. 4 kN i wodoprzepuszczalności min. 20 l/m2*s) oraz geokratą (wysokość min. 10cm).</t>
  </si>
  <si>
    <t>cena jedn.</t>
  </si>
  <si>
    <t>Podatek VAT:</t>
  </si>
  <si>
    <t>Wartość brutto:</t>
  </si>
  <si>
    <t>wartość netto</t>
  </si>
  <si>
    <t>Łącznie netto:</t>
  </si>
  <si>
    <t>Przebudowa drogi powiatowej nr 1401Z Chojna - Białęgi, przejście przez miejscowość Narost</t>
  </si>
</sst>
</file>

<file path=xl/styles.xml><?xml version="1.0" encoding="utf-8"?>
<styleSheet xmlns="http://schemas.openxmlformats.org/spreadsheetml/2006/main">
  <numFmts count="2">
    <numFmt numFmtId="164" formatCode="#,##0.00\ _z_ł"/>
    <numFmt numFmtId="165" formatCode="0.000"/>
  </numFmts>
  <fonts count="19"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b/>
      <sz val="11"/>
      <color theme="1"/>
      <name val="Arial"/>
      <family val="2"/>
      <charset val="238"/>
    </font>
    <font>
      <vertAlign val="superscript"/>
      <sz val="10"/>
      <name val="Arial"/>
      <family val="2"/>
      <charset val="238"/>
    </font>
    <font>
      <sz val="11"/>
      <name val="Arial"/>
      <family val="2"/>
      <charset val="238"/>
    </font>
    <font>
      <b/>
      <sz val="14"/>
      <color theme="1"/>
      <name val="Arial"/>
      <family val="2"/>
      <charset val="238"/>
    </font>
    <font>
      <sz val="8"/>
      <name val="Calibri"/>
      <family val="2"/>
      <scheme val="minor"/>
    </font>
    <font>
      <b/>
      <sz val="1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6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9">
    <xf numFmtId="0" fontId="0" fillId="0" borderId="0" xfId="0"/>
    <xf numFmtId="0" fontId="5" fillId="0" borderId="0" xfId="0" applyNumberFormat="1" applyFont="1"/>
    <xf numFmtId="0" fontId="5" fillId="0" borderId="0" xfId="0" applyNumberFormat="1" applyFont="1" applyBorder="1"/>
    <xf numFmtId="0" fontId="2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6" fillId="0" borderId="2" xfId="1" applyNumberFormat="1" applyFont="1" applyFill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0" fontId="1" fillId="3" borderId="2" xfId="0" applyNumberFormat="1" applyFont="1" applyFill="1" applyBorder="1" applyAlignment="1">
      <alignment vertical="center" wrapText="1"/>
    </xf>
    <xf numFmtId="0" fontId="8" fillId="0" borderId="0" xfId="1" applyNumberFormat="1" applyFont="1" applyFill="1" applyBorder="1" applyAlignment="1" applyProtection="1">
      <alignment vertical="center" wrapText="1"/>
    </xf>
    <xf numFmtId="0" fontId="9" fillId="0" borderId="0" xfId="1" applyNumberFormat="1" applyFont="1" applyFill="1" applyBorder="1" applyAlignment="1" applyProtection="1">
      <alignment horizontal="center" vertical="center" wrapText="1"/>
    </xf>
    <xf numFmtId="4" fontId="10" fillId="0" borderId="0" xfId="1" applyNumberFormat="1" applyFont="1" applyFill="1" applyBorder="1" applyAlignment="1" applyProtection="1">
      <alignment vertical="center" wrapText="1"/>
    </xf>
    <xf numFmtId="4" fontId="9" fillId="0" borderId="0" xfId="1" applyNumberFormat="1" applyFont="1" applyFill="1" applyBorder="1" applyAlignment="1" applyProtection="1">
      <alignment horizontal="center" vertical="center" wrapText="1"/>
    </xf>
    <xf numFmtId="3" fontId="7" fillId="0" borderId="0" xfId="1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>
      <alignment horizontal="center" vertical="center" wrapText="1"/>
    </xf>
    <xf numFmtId="0" fontId="5" fillId="0" borderId="0" xfId="0" applyNumberFormat="1" applyFont="1" applyAlignment="1">
      <alignment horizontal="center"/>
    </xf>
    <xf numFmtId="0" fontId="11" fillId="0" borderId="0" xfId="0" applyNumberFormat="1" applyFont="1"/>
    <xf numFmtId="0" fontId="11" fillId="0" borderId="0" xfId="0" applyNumberFormat="1" applyFont="1" applyAlignment="1">
      <alignment horizontal="center" vertical="center"/>
    </xf>
    <xf numFmtId="0" fontId="2" fillId="3" borderId="2" xfId="0" applyNumberFormat="1" applyFont="1" applyFill="1" applyBorder="1" applyAlignment="1">
      <alignment horizontal="center" vertical="center"/>
    </xf>
    <xf numFmtId="0" fontId="6" fillId="3" borderId="2" xfId="1" applyNumberFormat="1" applyFont="1" applyFill="1" applyBorder="1" applyAlignment="1">
      <alignment horizontal="left" vertical="center" wrapText="1"/>
    </xf>
    <xf numFmtId="0" fontId="6" fillId="3" borderId="2" xfId="0" applyNumberFormat="1" applyFont="1" applyFill="1" applyBorder="1" applyAlignment="1">
      <alignment horizontal="left" vertical="center" wrapText="1"/>
    </xf>
    <xf numFmtId="0" fontId="2" fillId="3" borderId="2" xfId="0" applyNumberFormat="1" applyFont="1" applyFill="1" applyBorder="1" applyAlignment="1" applyProtection="1">
      <alignment horizontal="left" vertical="center" wrapText="1"/>
    </xf>
    <xf numFmtId="49" fontId="2" fillId="3" borderId="2" xfId="0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horizontal="center"/>
    </xf>
    <xf numFmtId="0" fontId="1" fillId="0" borderId="2" xfId="0" applyNumberFormat="1" applyFont="1" applyFill="1" applyBorder="1" applyAlignment="1">
      <alignment vertical="center" wrapText="1"/>
    </xf>
    <xf numFmtId="0" fontId="5" fillId="0" borderId="0" xfId="0" applyNumberFormat="1" applyFont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0" fontId="2" fillId="5" borderId="2" xfId="0" applyNumberFormat="1" applyFont="1" applyFill="1" applyBorder="1" applyAlignment="1">
      <alignment horizontal="center" vertical="center"/>
    </xf>
    <xf numFmtId="0" fontId="6" fillId="5" borderId="2" xfId="0" applyNumberFormat="1" applyFont="1" applyFill="1" applyBorder="1" applyAlignment="1">
      <alignment horizontal="center" vertical="center"/>
    </xf>
    <xf numFmtId="0" fontId="2" fillId="5" borderId="2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5" fontId="2" fillId="0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 wrapText="1"/>
    </xf>
    <xf numFmtId="0" fontId="6" fillId="3" borderId="2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16" fontId="2" fillId="5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left" vertical="center" wrapText="1"/>
    </xf>
    <xf numFmtId="0" fontId="14" fillId="4" borderId="4" xfId="0" applyNumberFormat="1" applyFont="1" applyFill="1" applyBorder="1" applyAlignment="1">
      <alignment horizontal="center" vertical="center"/>
    </xf>
    <xf numFmtId="0" fontId="14" fillId="4" borderId="5" xfId="0" applyNumberFormat="1" applyFont="1" applyFill="1" applyBorder="1" applyAlignment="1">
      <alignment horizontal="center" vertical="center"/>
    </xf>
    <xf numFmtId="0" fontId="14" fillId="4" borderId="6" xfId="0" applyNumberFormat="1" applyFont="1" applyFill="1" applyBorder="1" applyAlignment="1">
      <alignment horizontal="center" vertical="center"/>
    </xf>
    <xf numFmtId="0" fontId="5" fillId="6" borderId="2" xfId="0" applyNumberFormat="1" applyFont="1" applyFill="1" applyBorder="1" applyAlignment="1">
      <alignment vertical="center"/>
    </xf>
    <xf numFmtId="0" fontId="17" fillId="6" borderId="2" xfId="0" applyNumberFormat="1" applyFont="1" applyFill="1" applyBorder="1" applyAlignment="1">
      <alignment horizontal="left" vertical="center"/>
    </xf>
    <xf numFmtId="4" fontId="11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vertical="center"/>
    </xf>
    <xf numFmtId="4" fontId="5" fillId="6" borderId="2" xfId="0" applyNumberFormat="1" applyFont="1" applyFill="1" applyBorder="1" applyAlignment="1">
      <alignment vertical="center"/>
    </xf>
    <xf numFmtId="4" fontId="5" fillId="0" borderId="2" xfId="0" applyNumberFormat="1" applyFont="1" applyBorder="1" applyAlignment="1">
      <alignment horizontal="center" vertical="center"/>
    </xf>
    <xf numFmtId="4" fontId="7" fillId="0" borderId="2" xfId="1" applyNumberFormat="1" applyFont="1" applyFill="1" applyBorder="1" applyAlignment="1" applyProtection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/>
    </xf>
    <xf numFmtId="4" fontId="11" fillId="0" borderId="2" xfId="0" applyNumberFormat="1" applyFont="1" applyBorder="1" applyAlignment="1">
      <alignment vertical="center"/>
    </xf>
    <xf numFmtId="4" fontId="11" fillId="6" borderId="2" xfId="0" applyNumberFormat="1" applyFont="1" applyFill="1" applyBorder="1" applyAlignment="1">
      <alignment vertical="center"/>
    </xf>
    <xf numFmtId="4" fontId="13" fillId="0" borderId="2" xfId="0" applyNumberFormat="1" applyFont="1" applyBorder="1" applyAlignment="1">
      <alignment horizontal="center" vertical="center"/>
    </xf>
    <xf numFmtId="4" fontId="11" fillId="6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Border="1"/>
    <xf numFmtId="4" fontId="5" fillId="6" borderId="2" xfId="0" applyNumberFormat="1" applyFont="1" applyFill="1" applyBorder="1"/>
    <xf numFmtId="0" fontId="4" fillId="7" borderId="4" xfId="0" applyNumberFormat="1" applyFont="1" applyFill="1" applyBorder="1" applyAlignment="1">
      <alignment horizontal="right" vertical="center"/>
    </xf>
    <xf numFmtId="0" fontId="4" fillId="7" borderId="5" xfId="0" applyNumberFormat="1" applyFont="1" applyFill="1" applyBorder="1" applyAlignment="1">
      <alignment horizontal="right" vertical="center"/>
    </xf>
    <xf numFmtId="0" fontId="4" fillId="7" borderId="6" xfId="0" applyNumberFormat="1" applyFont="1" applyFill="1" applyBorder="1" applyAlignment="1">
      <alignment horizontal="right" vertical="center"/>
    </xf>
    <xf numFmtId="4" fontId="4" fillId="7" borderId="2" xfId="0" applyNumberFormat="1" applyFont="1" applyFill="1" applyBorder="1" applyAlignment="1">
      <alignment vertical="center" wrapText="1"/>
    </xf>
    <xf numFmtId="0" fontId="4" fillId="2" borderId="3" xfId="0" applyNumberFormat="1" applyFont="1" applyFill="1" applyBorder="1" applyAlignment="1">
      <alignment horizontal="center" vertical="center"/>
    </xf>
    <xf numFmtId="0" fontId="4" fillId="6" borderId="3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8" fillId="0" borderId="0" xfId="0" applyNumberFormat="1" applyFont="1" applyBorder="1" applyAlignment="1">
      <alignment horizontal="center" vertical="center" wrapText="1"/>
    </xf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02"/>
  <sheetViews>
    <sheetView tabSelected="1" view="pageBreakPreview" topLeftCell="A40" zoomScale="55" zoomScaleNormal="90" zoomScaleSheetLayoutView="55" workbookViewId="0">
      <selection activeCell="E11" sqref="E11"/>
    </sheetView>
  </sheetViews>
  <sheetFormatPr defaultColWidth="9.140625" defaultRowHeight="14.25"/>
  <cols>
    <col min="1" max="1" width="10" style="1" customWidth="1"/>
    <col min="2" max="2" width="13.7109375" style="1" customWidth="1"/>
    <col min="3" max="3" width="74.42578125" style="1" customWidth="1"/>
    <col min="4" max="4" width="10.28515625" style="1" customWidth="1"/>
    <col min="5" max="5" width="11.7109375" style="1" customWidth="1"/>
    <col min="6" max="6" width="16.7109375" style="1" customWidth="1"/>
    <col min="7" max="7" width="26.42578125" style="1" customWidth="1"/>
    <col min="8" max="8" width="23.42578125" style="1" customWidth="1"/>
    <col min="9" max="9" width="17.5703125" style="1" customWidth="1"/>
    <col min="10" max="10" width="19.28515625" style="1" customWidth="1"/>
    <col min="11" max="16384" width="9.140625" style="1"/>
  </cols>
  <sheetData>
    <row r="1" spans="1:9" ht="62.25" customHeight="1">
      <c r="A1" s="68" t="s">
        <v>229</v>
      </c>
      <c r="B1" s="68"/>
      <c r="C1" s="68"/>
      <c r="D1" s="68"/>
      <c r="E1" s="68"/>
      <c r="F1" s="68"/>
      <c r="G1" s="68"/>
      <c r="H1" s="29"/>
      <c r="I1" s="29"/>
    </row>
    <row r="2" spans="1:9" ht="32.25" customHeight="1">
      <c r="A2" s="67" t="s">
        <v>216</v>
      </c>
      <c r="B2" s="67"/>
      <c r="C2" s="67"/>
      <c r="D2" s="67"/>
      <c r="E2" s="67"/>
      <c r="F2" s="67"/>
      <c r="G2" s="67"/>
      <c r="H2" s="29"/>
      <c r="I2" s="29"/>
    </row>
    <row r="3" spans="1:9" ht="26.25" customHeight="1">
      <c r="A3" s="65" t="s">
        <v>0</v>
      </c>
      <c r="B3" s="65" t="s">
        <v>66</v>
      </c>
      <c r="C3" s="66" t="s">
        <v>1</v>
      </c>
      <c r="D3" s="66" t="s">
        <v>5</v>
      </c>
      <c r="E3" s="66" t="s">
        <v>4</v>
      </c>
      <c r="F3" s="66" t="s">
        <v>224</v>
      </c>
      <c r="G3" s="66" t="s">
        <v>227</v>
      </c>
      <c r="H3" s="29"/>
      <c r="I3" s="29"/>
    </row>
    <row r="4" spans="1:9" ht="18">
      <c r="A4" s="44" t="s">
        <v>65</v>
      </c>
      <c r="B4" s="45"/>
      <c r="C4" s="45"/>
      <c r="D4" s="45"/>
      <c r="E4" s="45"/>
      <c r="F4" s="45"/>
      <c r="G4" s="46"/>
      <c r="H4" s="29"/>
      <c r="I4" s="29"/>
    </row>
    <row r="5" spans="1:9">
      <c r="A5" s="48" t="s">
        <v>2</v>
      </c>
      <c r="B5" s="48"/>
      <c r="C5" s="48"/>
      <c r="D5" s="48"/>
      <c r="E5" s="48"/>
      <c r="F5" s="47"/>
      <c r="G5" s="47"/>
      <c r="H5" s="29"/>
      <c r="I5" s="29"/>
    </row>
    <row r="6" spans="1:9" ht="38.25">
      <c r="A6" s="33" t="s">
        <v>69</v>
      </c>
      <c r="B6" s="33" t="s">
        <v>31</v>
      </c>
      <c r="C6" s="4" t="s">
        <v>45</v>
      </c>
      <c r="D6" s="3" t="s">
        <v>7</v>
      </c>
      <c r="E6" s="38">
        <f>0.94552</f>
        <v>0.94552000000000003</v>
      </c>
      <c r="F6" s="49"/>
      <c r="G6" s="50">
        <f>E6*F6</f>
        <v>0</v>
      </c>
      <c r="H6" s="29"/>
      <c r="I6" s="29"/>
    </row>
    <row r="7" spans="1:9">
      <c r="A7" s="48" t="s">
        <v>15</v>
      </c>
      <c r="B7" s="48"/>
      <c r="C7" s="48"/>
      <c r="D7" s="48"/>
      <c r="E7" s="48"/>
      <c r="F7" s="51"/>
      <c r="G7" s="51"/>
      <c r="H7" s="29"/>
      <c r="I7" s="29"/>
    </row>
    <row r="8" spans="1:9" ht="25.5">
      <c r="A8" s="33" t="s">
        <v>70</v>
      </c>
      <c r="B8" s="34" t="s">
        <v>16</v>
      </c>
      <c r="C8" s="5" t="s">
        <v>46</v>
      </c>
      <c r="D8" s="3" t="s">
        <v>8</v>
      </c>
      <c r="E8" s="10">
        <v>1.7999999999999999E-2</v>
      </c>
      <c r="F8" s="49"/>
      <c r="G8" s="50">
        <f t="shared" ref="G8:G70" si="0">E8*F8</f>
        <v>0</v>
      </c>
      <c r="H8" s="29"/>
      <c r="I8" s="29"/>
    </row>
    <row r="9" spans="1:9" ht="38.25">
      <c r="A9" s="33" t="s">
        <v>71</v>
      </c>
      <c r="B9" s="34" t="s">
        <v>16</v>
      </c>
      <c r="C9" s="39" t="s">
        <v>54</v>
      </c>
      <c r="D9" s="3" t="s">
        <v>6</v>
      </c>
      <c r="E9" s="40">
        <v>3</v>
      </c>
      <c r="F9" s="49"/>
      <c r="G9" s="50">
        <f t="shared" si="0"/>
        <v>0</v>
      </c>
      <c r="H9" s="29"/>
      <c r="I9" s="29"/>
    </row>
    <row r="10" spans="1:9" ht="38.25">
      <c r="A10" s="33" t="s">
        <v>72</v>
      </c>
      <c r="B10" s="34" t="s">
        <v>16</v>
      </c>
      <c r="C10" s="39" t="s">
        <v>55</v>
      </c>
      <c r="D10" s="3" t="s">
        <v>6</v>
      </c>
      <c r="E10" s="40">
        <v>3</v>
      </c>
      <c r="F10" s="50"/>
      <c r="G10" s="50">
        <f t="shared" si="0"/>
        <v>0</v>
      </c>
      <c r="H10" s="29"/>
      <c r="I10" s="29"/>
    </row>
    <row r="11" spans="1:9" ht="38.25">
      <c r="A11" s="33" t="s">
        <v>73</v>
      </c>
      <c r="B11" s="34" t="s">
        <v>16</v>
      </c>
      <c r="C11" s="39" t="s">
        <v>41</v>
      </c>
      <c r="D11" s="21" t="s">
        <v>6</v>
      </c>
      <c r="E11" s="40">
        <v>2</v>
      </c>
      <c r="F11" s="50"/>
      <c r="G11" s="50">
        <f t="shared" si="0"/>
        <v>0</v>
      </c>
      <c r="H11" s="29"/>
      <c r="I11" s="29"/>
    </row>
    <row r="12" spans="1:9" ht="38.25">
      <c r="A12" s="33" t="s">
        <v>74</v>
      </c>
      <c r="B12" s="34" t="s">
        <v>16</v>
      </c>
      <c r="C12" s="39" t="s">
        <v>42</v>
      </c>
      <c r="D12" s="21" t="s">
        <v>6</v>
      </c>
      <c r="E12" s="40">
        <v>3</v>
      </c>
      <c r="F12" s="50"/>
      <c r="G12" s="50">
        <f t="shared" si="0"/>
        <v>0</v>
      </c>
      <c r="H12" s="29"/>
      <c r="I12" s="29"/>
    </row>
    <row r="13" spans="1:9" ht="38.25">
      <c r="A13" s="33" t="s">
        <v>75</v>
      </c>
      <c r="B13" s="34" t="s">
        <v>16</v>
      </c>
      <c r="C13" s="39" t="s">
        <v>43</v>
      </c>
      <c r="D13" s="21" t="s">
        <v>6</v>
      </c>
      <c r="E13" s="40">
        <v>5</v>
      </c>
      <c r="F13" s="50"/>
      <c r="G13" s="50">
        <f t="shared" si="0"/>
        <v>0</v>
      </c>
      <c r="H13" s="29"/>
      <c r="I13" s="29"/>
    </row>
    <row r="14" spans="1:9" ht="38.25">
      <c r="A14" s="33" t="s">
        <v>76</v>
      </c>
      <c r="B14" s="34" t="s">
        <v>16</v>
      </c>
      <c r="C14" s="39" t="s">
        <v>106</v>
      </c>
      <c r="D14" s="21" t="s">
        <v>6</v>
      </c>
      <c r="E14" s="41">
        <v>21</v>
      </c>
      <c r="F14" s="50"/>
      <c r="G14" s="50">
        <f t="shared" si="0"/>
        <v>0</v>
      </c>
      <c r="H14" s="29"/>
      <c r="I14" s="29"/>
    </row>
    <row r="15" spans="1:9" ht="38.25">
      <c r="A15" s="33" t="s">
        <v>77</v>
      </c>
      <c r="B15" s="34" t="s">
        <v>16</v>
      </c>
      <c r="C15" s="39" t="s">
        <v>107</v>
      </c>
      <c r="D15" s="21" t="s">
        <v>6</v>
      </c>
      <c r="E15" s="40">
        <v>1</v>
      </c>
      <c r="F15" s="50"/>
      <c r="G15" s="50">
        <f t="shared" si="0"/>
        <v>0</v>
      </c>
      <c r="H15" s="29"/>
      <c r="I15" s="29"/>
    </row>
    <row r="16" spans="1:9" ht="42" customHeight="1">
      <c r="A16" s="42" t="s">
        <v>78</v>
      </c>
      <c r="B16" s="34" t="s">
        <v>16</v>
      </c>
      <c r="C16" s="39" t="s">
        <v>108</v>
      </c>
      <c r="D16" s="21" t="s">
        <v>6</v>
      </c>
      <c r="E16" s="40">
        <v>1</v>
      </c>
      <c r="F16" s="50"/>
      <c r="G16" s="50">
        <f t="shared" si="0"/>
        <v>0</v>
      </c>
      <c r="H16" s="29"/>
      <c r="I16" s="29"/>
    </row>
    <row r="17" spans="1:12" ht="46.15" customHeight="1">
      <c r="A17" s="33" t="s">
        <v>142</v>
      </c>
      <c r="B17" s="33" t="s">
        <v>17</v>
      </c>
      <c r="C17" s="24" t="s">
        <v>109</v>
      </c>
      <c r="D17" s="21" t="s">
        <v>3</v>
      </c>
      <c r="E17" s="21">
        <v>1914</v>
      </c>
      <c r="F17" s="50"/>
      <c r="G17" s="50">
        <f t="shared" si="0"/>
        <v>0</v>
      </c>
      <c r="H17" s="29"/>
      <c r="I17" s="29"/>
    </row>
    <row r="18" spans="1:12" ht="46.15" customHeight="1">
      <c r="A18" s="33" t="s">
        <v>143</v>
      </c>
      <c r="B18" s="33" t="s">
        <v>17</v>
      </c>
      <c r="C18" s="24" t="s">
        <v>136</v>
      </c>
      <c r="D18" s="21" t="s">
        <v>3</v>
      </c>
      <c r="E18" s="21">
        <f>20+8+5+20</f>
        <v>53</v>
      </c>
      <c r="F18" s="50"/>
      <c r="G18" s="50">
        <f t="shared" si="0"/>
        <v>0</v>
      </c>
      <c r="H18" s="29"/>
      <c r="I18" s="29"/>
    </row>
    <row r="19" spans="1:12" ht="46.15" customHeight="1">
      <c r="A19" s="33" t="s">
        <v>79</v>
      </c>
      <c r="B19" s="33" t="s">
        <v>17</v>
      </c>
      <c r="C19" s="24" t="s">
        <v>111</v>
      </c>
      <c r="D19" s="21" t="s">
        <v>3</v>
      </c>
      <c r="E19" s="21">
        <f>40+28</f>
        <v>68</v>
      </c>
      <c r="F19" s="50"/>
      <c r="G19" s="50">
        <f t="shared" si="0"/>
        <v>0</v>
      </c>
      <c r="H19" s="29"/>
      <c r="I19" s="29"/>
    </row>
    <row r="20" spans="1:12" ht="25.5">
      <c r="A20" s="33" t="s">
        <v>144</v>
      </c>
      <c r="B20" s="33" t="s">
        <v>17</v>
      </c>
      <c r="C20" s="24" t="s">
        <v>110</v>
      </c>
      <c r="D20" s="21" t="s">
        <v>3</v>
      </c>
      <c r="E20" s="21">
        <f>4+10+24+24+25+32+30+30+28+24+24+82</f>
        <v>337</v>
      </c>
      <c r="F20" s="50"/>
      <c r="G20" s="50">
        <f t="shared" si="0"/>
        <v>0</v>
      </c>
      <c r="H20" s="28"/>
      <c r="I20" s="28"/>
      <c r="J20" s="2"/>
    </row>
    <row r="21" spans="1:12">
      <c r="A21" s="33" t="s">
        <v>80</v>
      </c>
      <c r="B21" s="33" t="s">
        <v>17</v>
      </c>
      <c r="C21" s="5" t="s">
        <v>139</v>
      </c>
      <c r="D21" s="3" t="s">
        <v>22</v>
      </c>
      <c r="E21" s="10">
        <v>12</v>
      </c>
      <c r="F21" s="50"/>
      <c r="G21" s="50">
        <f t="shared" si="0"/>
        <v>0</v>
      </c>
      <c r="H21" s="28"/>
      <c r="I21" s="28"/>
      <c r="J21" s="2"/>
    </row>
    <row r="22" spans="1:12" ht="38.25">
      <c r="A22" s="33" t="s">
        <v>81</v>
      </c>
      <c r="B22" s="33" t="s">
        <v>17</v>
      </c>
      <c r="C22" s="5" t="s">
        <v>47</v>
      </c>
      <c r="D22" s="3" t="s">
        <v>3</v>
      </c>
      <c r="E22" s="10">
        <v>3791</v>
      </c>
      <c r="F22" s="50"/>
      <c r="G22" s="50">
        <f t="shared" si="0"/>
        <v>0</v>
      </c>
      <c r="H22" s="20"/>
      <c r="I22" s="30"/>
      <c r="J22" s="19"/>
      <c r="K22" s="19"/>
      <c r="L22" s="19"/>
    </row>
    <row r="23" spans="1:12" ht="25.5">
      <c r="A23" s="33" t="s">
        <v>145</v>
      </c>
      <c r="B23" s="33" t="s">
        <v>17</v>
      </c>
      <c r="C23" s="5" t="s">
        <v>217</v>
      </c>
      <c r="D23" s="3" t="s">
        <v>3</v>
      </c>
      <c r="E23" s="10">
        <v>1406</v>
      </c>
      <c r="F23" s="50"/>
      <c r="G23" s="50">
        <f t="shared" si="0"/>
        <v>0</v>
      </c>
      <c r="H23" s="20"/>
      <c r="I23" s="30"/>
      <c r="J23" s="19"/>
      <c r="K23" s="19"/>
      <c r="L23" s="19"/>
    </row>
    <row r="24" spans="1:12" ht="25.5">
      <c r="A24" s="33" t="s">
        <v>146</v>
      </c>
      <c r="B24" s="33" t="s">
        <v>17</v>
      </c>
      <c r="C24" s="5" t="s">
        <v>137</v>
      </c>
      <c r="D24" s="3" t="s">
        <v>3</v>
      </c>
      <c r="E24" s="10">
        <v>1406</v>
      </c>
      <c r="F24" s="50"/>
      <c r="G24" s="50">
        <f t="shared" si="0"/>
        <v>0</v>
      </c>
      <c r="H24" s="20"/>
      <c r="I24" s="30"/>
      <c r="J24" s="19"/>
      <c r="K24" s="19"/>
      <c r="L24" s="19"/>
    </row>
    <row r="25" spans="1:12" ht="25.5">
      <c r="A25" s="33" t="s">
        <v>147</v>
      </c>
      <c r="B25" s="33" t="s">
        <v>17</v>
      </c>
      <c r="C25" s="5" t="s">
        <v>138</v>
      </c>
      <c r="D25" s="3" t="s">
        <v>3</v>
      </c>
      <c r="E25" s="21">
        <f>1914+53+68</f>
        <v>2035</v>
      </c>
      <c r="F25" s="49"/>
      <c r="G25" s="50">
        <f t="shared" si="0"/>
        <v>0</v>
      </c>
      <c r="H25" s="29"/>
      <c r="I25" s="29"/>
    </row>
    <row r="26" spans="1:12" ht="25.5">
      <c r="A26" s="33" t="s">
        <v>82</v>
      </c>
      <c r="B26" s="33" t="s">
        <v>17</v>
      </c>
      <c r="C26" s="24" t="s">
        <v>18</v>
      </c>
      <c r="D26" s="21" t="s">
        <v>22</v>
      </c>
      <c r="E26" s="21">
        <f>163+586+115+31+163</f>
        <v>1058</v>
      </c>
      <c r="F26" s="52"/>
      <c r="G26" s="50">
        <f t="shared" si="0"/>
        <v>0</v>
      </c>
      <c r="H26" s="29"/>
      <c r="I26" s="29"/>
    </row>
    <row r="27" spans="1:12" ht="25.5">
      <c r="A27" s="33" t="s">
        <v>83</v>
      </c>
      <c r="B27" s="33" t="s">
        <v>17</v>
      </c>
      <c r="C27" s="24" t="s">
        <v>10</v>
      </c>
      <c r="D27" s="21" t="s">
        <v>22</v>
      </c>
      <c r="E27" s="21">
        <f>167+589+16+119</f>
        <v>891</v>
      </c>
      <c r="F27" s="52"/>
      <c r="G27" s="50">
        <f t="shared" si="0"/>
        <v>0</v>
      </c>
      <c r="H27" s="29"/>
      <c r="I27" s="29"/>
    </row>
    <row r="28" spans="1:12" ht="25.5">
      <c r="A28" s="33" t="s">
        <v>84</v>
      </c>
      <c r="B28" s="33" t="s">
        <v>17</v>
      </c>
      <c r="C28" s="25" t="s">
        <v>48</v>
      </c>
      <c r="D28" s="21" t="s">
        <v>6</v>
      </c>
      <c r="E28" s="21">
        <v>23</v>
      </c>
      <c r="F28" s="53"/>
      <c r="G28" s="50">
        <f t="shared" si="0"/>
        <v>0</v>
      </c>
      <c r="H28" s="29"/>
      <c r="I28" s="29"/>
    </row>
    <row r="29" spans="1:12" ht="38.25">
      <c r="A29" s="33" t="s">
        <v>148</v>
      </c>
      <c r="B29" s="33" t="s">
        <v>17</v>
      </c>
      <c r="C29" s="25" t="s">
        <v>34</v>
      </c>
      <c r="D29" s="21" t="s">
        <v>6</v>
      </c>
      <c r="E29" s="21">
        <v>16</v>
      </c>
      <c r="F29" s="54"/>
      <c r="G29" s="50">
        <f t="shared" si="0"/>
        <v>0</v>
      </c>
      <c r="H29" s="29"/>
      <c r="I29" s="29"/>
    </row>
    <row r="30" spans="1:12">
      <c r="A30" s="48" t="s">
        <v>11</v>
      </c>
      <c r="B30" s="48"/>
      <c r="C30" s="48"/>
      <c r="D30" s="48"/>
      <c r="E30" s="48"/>
      <c r="F30" s="51"/>
      <c r="G30" s="51"/>
      <c r="H30" s="29"/>
      <c r="I30" s="29"/>
    </row>
    <row r="31" spans="1:12" ht="25.5">
      <c r="A31" s="33" t="s">
        <v>149</v>
      </c>
      <c r="B31" s="33" t="s">
        <v>32</v>
      </c>
      <c r="C31" s="5" t="s">
        <v>33</v>
      </c>
      <c r="D31" s="3" t="s">
        <v>3</v>
      </c>
      <c r="E31" s="10">
        <v>2212</v>
      </c>
      <c r="F31" s="49"/>
      <c r="G31" s="50">
        <f t="shared" si="0"/>
        <v>0</v>
      </c>
      <c r="H31" s="29"/>
      <c r="I31" s="29"/>
    </row>
    <row r="32" spans="1:12" ht="25.5">
      <c r="A32" s="33" t="s">
        <v>150</v>
      </c>
      <c r="B32" s="35" t="s">
        <v>60</v>
      </c>
      <c r="C32" s="6" t="s">
        <v>67</v>
      </c>
      <c r="D32" s="3" t="s">
        <v>9</v>
      </c>
      <c r="E32" s="10">
        <f>ROUNDUP(1406*0.2+627*0.43+127*0.4+1320*0.28,0)+332</f>
        <v>1304</v>
      </c>
      <c r="F32" s="49"/>
      <c r="G32" s="50">
        <f t="shared" si="0"/>
        <v>0</v>
      </c>
      <c r="H32" s="29"/>
      <c r="I32" s="29"/>
    </row>
    <row r="33" spans="1:12" ht="25.5">
      <c r="A33" s="33" t="s">
        <v>151</v>
      </c>
      <c r="B33" s="35" t="s">
        <v>61</v>
      </c>
      <c r="C33" s="6" t="s">
        <v>35</v>
      </c>
      <c r="D33" s="3" t="s">
        <v>9</v>
      </c>
      <c r="E33" s="10">
        <v>332</v>
      </c>
      <c r="F33" s="49"/>
      <c r="G33" s="50">
        <f t="shared" si="0"/>
        <v>0</v>
      </c>
      <c r="H33" s="29"/>
      <c r="I33" s="29"/>
    </row>
    <row r="34" spans="1:12">
      <c r="A34" s="48" t="s">
        <v>12</v>
      </c>
      <c r="B34" s="48"/>
      <c r="C34" s="48"/>
      <c r="D34" s="48"/>
      <c r="E34" s="48"/>
      <c r="F34" s="51"/>
      <c r="G34" s="51"/>
      <c r="H34" s="29"/>
      <c r="I34" s="29"/>
    </row>
    <row r="35" spans="1:12" ht="25.5">
      <c r="A35" s="33" t="s">
        <v>152</v>
      </c>
      <c r="B35" s="33" t="s">
        <v>23</v>
      </c>
      <c r="C35" s="6" t="s">
        <v>36</v>
      </c>
      <c r="D35" s="3" t="s">
        <v>3</v>
      </c>
      <c r="E35" s="41">
        <f>E39+E36+1371</f>
        <v>4748</v>
      </c>
      <c r="F35" s="49"/>
      <c r="G35" s="50">
        <f t="shared" si="0"/>
        <v>0</v>
      </c>
      <c r="H35" s="29"/>
      <c r="I35" s="29"/>
    </row>
    <row r="36" spans="1:12" ht="25.5">
      <c r="A36" s="33" t="s">
        <v>153</v>
      </c>
      <c r="B36" s="35" t="s">
        <v>64</v>
      </c>
      <c r="C36" s="6" t="s">
        <v>112</v>
      </c>
      <c r="D36" s="3" t="s">
        <v>3</v>
      </c>
      <c r="E36" s="41">
        <f>ROUNDUP(1.17*(2150+627),0)</f>
        <v>3250</v>
      </c>
      <c r="F36" s="49"/>
      <c r="G36" s="50">
        <f t="shared" si="0"/>
        <v>0</v>
      </c>
      <c r="H36" s="29"/>
      <c r="I36" s="29"/>
    </row>
    <row r="37" spans="1:12" ht="25.5">
      <c r="A37" s="33" t="s">
        <v>85</v>
      </c>
      <c r="B37" s="35" t="s">
        <v>63</v>
      </c>
      <c r="C37" s="6" t="s">
        <v>114</v>
      </c>
      <c r="D37" s="3" t="s">
        <v>3</v>
      </c>
      <c r="E37" s="40">
        <f>1371+627</f>
        <v>1998</v>
      </c>
      <c r="F37" s="49"/>
      <c r="G37" s="50">
        <f t="shared" si="0"/>
        <v>0</v>
      </c>
      <c r="H37" s="29"/>
      <c r="I37" s="29"/>
    </row>
    <row r="38" spans="1:12" ht="25.5">
      <c r="A38" s="33" t="s">
        <v>86</v>
      </c>
      <c r="B38" s="35" t="s">
        <v>63</v>
      </c>
      <c r="C38" s="6" t="s">
        <v>113</v>
      </c>
      <c r="D38" s="3" t="s">
        <v>3</v>
      </c>
      <c r="E38" s="41">
        <f>ROUNDUP(1.07*(2150),0)</f>
        <v>2301</v>
      </c>
      <c r="F38" s="49"/>
      <c r="G38" s="50">
        <f t="shared" si="0"/>
        <v>0</v>
      </c>
      <c r="H38" s="29"/>
      <c r="I38" s="29"/>
    </row>
    <row r="39" spans="1:12" ht="38.25">
      <c r="A39" s="33" t="s">
        <v>87</v>
      </c>
      <c r="B39" s="33" t="s">
        <v>24</v>
      </c>
      <c r="C39" s="6" t="s">
        <v>115</v>
      </c>
      <c r="D39" s="3" t="s">
        <v>3</v>
      </c>
      <c r="E39" s="40">
        <v>127</v>
      </c>
      <c r="F39" s="49"/>
      <c r="G39" s="50">
        <f t="shared" si="0"/>
        <v>0</v>
      </c>
      <c r="H39" s="29"/>
      <c r="I39" s="29"/>
    </row>
    <row r="40" spans="1:12">
      <c r="A40" s="48" t="s">
        <v>13</v>
      </c>
      <c r="B40" s="48"/>
      <c r="C40" s="48"/>
      <c r="D40" s="48"/>
      <c r="E40" s="48"/>
      <c r="F40" s="51"/>
      <c r="G40" s="51"/>
      <c r="H40" s="29"/>
      <c r="I40" s="29"/>
    </row>
    <row r="41" spans="1:12" ht="25.5">
      <c r="A41" s="33" t="s">
        <v>88</v>
      </c>
      <c r="B41" s="35" t="s">
        <v>62</v>
      </c>
      <c r="C41" s="7" t="s">
        <v>218</v>
      </c>
      <c r="D41" s="3" t="s">
        <v>3</v>
      </c>
      <c r="E41" s="10">
        <f>1.06*2150</f>
        <v>2279</v>
      </c>
      <c r="F41" s="49"/>
      <c r="G41" s="50">
        <f t="shared" si="0"/>
        <v>0</v>
      </c>
      <c r="H41" s="29"/>
      <c r="I41" s="29"/>
    </row>
    <row r="42" spans="1:12" ht="37.15" customHeight="1">
      <c r="A42" s="33" t="s">
        <v>89</v>
      </c>
      <c r="B42" s="35" t="s">
        <v>62</v>
      </c>
      <c r="C42" s="22" t="s">
        <v>219</v>
      </c>
      <c r="D42" s="21" t="s">
        <v>44</v>
      </c>
      <c r="E42" s="10">
        <v>255</v>
      </c>
      <c r="F42" s="49"/>
      <c r="G42" s="50">
        <f t="shared" si="0"/>
        <v>0</v>
      </c>
      <c r="H42" s="29"/>
      <c r="I42" s="29"/>
    </row>
    <row r="43" spans="1:12" ht="37.15" customHeight="1">
      <c r="A43" s="33" t="s">
        <v>90</v>
      </c>
      <c r="B43" s="35" t="s">
        <v>182</v>
      </c>
      <c r="C43" s="22" t="s">
        <v>220</v>
      </c>
      <c r="D43" s="3" t="s">
        <v>3</v>
      </c>
      <c r="E43" s="10">
        <v>1599</v>
      </c>
      <c r="F43" s="49"/>
      <c r="G43" s="50">
        <f t="shared" si="0"/>
        <v>0</v>
      </c>
      <c r="H43" s="29"/>
      <c r="I43" s="29"/>
    </row>
    <row r="44" spans="1:12" ht="38.25">
      <c r="A44" s="33" t="s">
        <v>154</v>
      </c>
      <c r="B44" s="35" t="s">
        <v>183</v>
      </c>
      <c r="C44" s="7" t="s">
        <v>116</v>
      </c>
      <c r="D44" s="3" t="s">
        <v>3</v>
      </c>
      <c r="E44" s="10">
        <v>5941</v>
      </c>
      <c r="F44" s="49"/>
      <c r="G44" s="50">
        <f t="shared" si="0"/>
        <v>0</v>
      </c>
      <c r="H44" s="29"/>
      <c r="I44" s="29"/>
    </row>
    <row r="45" spans="1:12" ht="25.5">
      <c r="A45" s="33" t="s">
        <v>91</v>
      </c>
      <c r="B45" s="33" t="s">
        <v>26</v>
      </c>
      <c r="C45" s="7" t="s">
        <v>117</v>
      </c>
      <c r="D45" s="3" t="s">
        <v>3</v>
      </c>
      <c r="E45" s="10">
        <f>1320+51</f>
        <v>1371</v>
      </c>
      <c r="F45" s="49"/>
      <c r="G45" s="50">
        <f t="shared" si="0"/>
        <v>0</v>
      </c>
      <c r="H45" s="29"/>
      <c r="I45" s="29"/>
      <c r="K45" s="18"/>
      <c r="L45" s="18"/>
    </row>
    <row r="46" spans="1:12" ht="38.25">
      <c r="A46" s="33" t="s">
        <v>155</v>
      </c>
      <c r="B46" s="33" t="s">
        <v>26</v>
      </c>
      <c r="C46" s="22" t="s">
        <v>118</v>
      </c>
      <c r="D46" s="21" t="s">
        <v>3</v>
      </c>
      <c r="E46" s="21">
        <v>627</v>
      </c>
      <c r="F46" s="49"/>
      <c r="G46" s="50">
        <f t="shared" si="0"/>
        <v>0</v>
      </c>
      <c r="H46" s="29"/>
      <c r="I46" s="29"/>
      <c r="K46" s="36"/>
      <c r="L46" s="36"/>
    </row>
    <row r="47" spans="1:12" ht="38.25">
      <c r="A47" s="33" t="s">
        <v>156</v>
      </c>
      <c r="B47" s="33" t="s">
        <v>25</v>
      </c>
      <c r="C47" s="7" t="s">
        <v>68</v>
      </c>
      <c r="D47" s="3" t="s">
        <v>3</v>
      </c>
      <c r="E47" s="10">
        <v>127</v>
      </c>
      <c r="F47" s="49"/>
      <c r="G47" s="50">
        <f t="shared" si="0"/>
        <v>0</v>
      </c>
      <c r="H47" s="29"/>
      <c r="I47" s="29"/>
      <c r="K47" s="18"/>
      <c r="L47" s="18"/>
    </row>
    <row r="48" spans="1:12">
      <c r="A48" s="48" t="s">
        <v>14</v>
      </c>
      <c r="B48" s="48"/>
      <c r="C48" s="48"/>
      <c r="D48" s="48"/>
      <c r="E48" s="48"/>
      <c r="F48" s="51"/>
      <c r="G48" s="51"/>
      <c r="H48" s="29"/>
      <c r="I48" s="29"/>
    </row>
    <row r="49" spans="1:28" ht="51">
      <c r="A49" s="33" t="s">
        <v>157</v>
      </c>
      <c r="B49" s="33" t="s">
        <v>184</v>
      </c>
      <c r="C49" s="8" t="s">
        <v>37</v>
      </c>
      <c r="D49" s="3" t="s">
        <v>22</v>
      </c>
      <c r="E49" s="10">
        <v>1118</v>
      </c>
      <c r="F49" s="49"/>
      <c r="G49" s="50">
        <f t="shared" si="0"/>
        <v>0</v>
      </c>
      <c r="H49" s="29"/>
      <c r="I49" s="29"/>
      <c r="K49" s="36"/>
      <c r="L49" s="36"/>
    </row>
    <row r="50" spans="1:28" ht="25.5">
      <c r="A50" s="33" t="s">
        <v>92</v>
      </c>
      <c r="B50" s="33" t="s">
        <v>184</v>
      </c>
      <c r="C50" s="8" t="s">
        <v>38</v>
      </c>
      <c r="D50" s="3" t="s">
        <v>22</v>
      </c>
      <c r="E50" s="10">
        <v>782</v>
      </c>
      <c r="F50" s="49"/>
      <c r="G50" s="50">
        <f t="shared" si="0"/>
        <v>0</v>
      </c>
      <c r="H50" s="29"/>
      <c r="I50" s="29"/>
      <c r="K50" s="36"/>
      <c r="L50" s="36"/>
    </row>
    <row r="51" spans="1:28" ht="36.6" customHeight="1">
      <c r="A51" s="33" t="s">
        <v>93</v>
      </c>
      <c r="B51" s="33" t="s">
        <v>184</v>
      </c>
      <c r="C51" s="8" t="s">
        <v>130</v>
      </c>
      <c r="D51" s="3" t="s">
        <v>22</v>
      </c>
      <c r="E51" s="10">
        <v>55</v>
      </c>
      <c r="F51" s="49"/>
      <c r="G51" s="50">
        <f t="shared" si="0"/>
        <v>0</v>
      </c>
      <c r="H51" s="29"/>
      <c r="I51" s="29"/>
      <c r="K51" s="36"/>
      <c r="L51" s="36"/>
    </row>
    <row r="52" spans="1:28" ht="16.899999999999999" customHeight="1">
      <c r="A52" s="33" t="s">
        <v>94</v>
      </c>
      <c r="B52" s="33" t="s">
        <v>27</v>
      </c>
      <c r="C52" s="8" t="s">
        <v>39</v>
      </c>
      <c r="D52" s="3" t="s">
        <v>22</v>
      </c>
      <c r="E52" s="10">
        <v>739</v>
      </c>
      <c r="F52" s="49"/>
      <c r="G52" s="50">
        <f t="shared" si="0"/>
        <v>0</v>
      </c>
      <c r="H52" s="29"/>
      <c r="I52" s="29"/>
      <c r="K52" s="31"/>
      <c r="L52" s="31"/>
    </row>
    <row r="53" spans="1:28" ht="25.5">
      <c r="A53" s="33" t="s">
        <v>158</v>
      </c>
      <c r="B53" s="33" t="s">
        <v>191</v>
      </c>
      <c r="C53" s="8" t="s">
        <v>221</v>
      </c>
      <c r="D53" s="3" t="s">
        <v>22</v>
      </c>
      <c r="E53" s="10">
        <v>1291</v>
      </c>
      <c r="F53" s="49"/>
      <c r="G53" s="50">
        <f t="shared" si="0"/>
        <v>0</v>
      </c>
      <c r="H53" s="29"/>
      <c r="I53" s="29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</row>
    <row r="54" spans="1:28" ht="30" customHeight="1">
      <c r="A54" s="33" t="s">
        <v>95</v>
      </c>
      <c r="B54" s="33" t="s">
        <v>191</v>
      </c>
      <c r="C54" s="11" t="s">
        <v>119</v>
      </c>
      <c r="D54" s="21" t="s">
        <v>9</v>
      </c>
      <c r="E54" s="21">
        <f>ROUND(1291*0.59*0.25,2)</f>
        <v>190.42</v>
      </c>
      <c r="F54" s="49"/>
      <c r="G54" s="50">
        <f t="shared" si="0"/>
        <v>0</v>
      </c>
      <c r="H54" s="29"/>
      <c r="I54" s="29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</row>
    <row r="55" spans="1:28" ht="15">
      <c r="A55" s="48" t="s">
        <v>141</v>
      </c>
      <c r="B55" s="48"/>
      <c r="C55" s="48"/>
      <c r="D55" s="48"/>
      <c r="E55" s="48"/>
      <c r="F55" s="56"/>
      <c r="G55" s="56"/>
      <c r="H55" s="29"/>
      <c r="I55" s="29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</row>
    <row r="56" spans="1:28" ht="35.450000000000003" customHeight="1">
      <c r="A56" s="33" t="s">
        <v>96</v>
      </c>
      <c r="B56" s="33" t="s">
        <v>25</v>
      </c>
      <c r="C56" s="11" t="s">
        <v>222</v>
      </c>
      <c r="D56" s="10" t="s">
        <v>22</v>
      </c>
      <c r="E56" s="10">
        <v>95</v>
      </c>
      <c r="F56" s="55"/>
      <c r="G56" s="50">
        <f t="shared" si="0"/>
        <v>0</v>
      </c>
      <c r="H56" s="29"/>
      <c r="I56" s="29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</row>
    <row r="57" spans="1:28" ht="25.5">
      <c r="A57" s="33" t="s">
        <v>97</v>
      </c>
      <c r="B57" s="35" t="s">
        <v>185</v>
      </c>
      <c r="C57" s="11" t="s">
        <v>140</v>
      </c>
      <c r="D57" s="21" t="s">
        <v>9</v>
      </c>
      <c r="E57" s="10">
        <v>9.5</v>
      </c>
      <c r="F57" s="55"/>
      <c r="G57" s="50">
        <f t="shared" si="0"/>
        <v>0</v>
      </c>
      <c r="H57" s="29"/>
      <c r="I57" s="29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</row>
    <row r="58" spans="1:28" ht="25.5">
      <c r="A58" s="33" t="s">
        <v>159</v>
      </c>
      <c r="B58" s="35" t="s">
        <v>187</v>
      </c>
      <c r="C58" s="43" t="s">
        <v>123</v>
      </c>
      <c r="D58" s="3" t="s">
        <v>22</v>
      </c>
      <c r="E58" s="10">
        <f>75+40+46+108+36+37+16+16+25+44+22</f>
        <v>465</v>
      </c>
      <c r="F58" s="55"/>
      <c r="G58" s="50">
        <f t="shared" si="0"/>
        <v>0</v>
      </c>
      <c r="H58" s="29"/>
      <c r="I58" s="29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</row>
    <row r="59" spans="1:28" ht="25.5">
      <c r="A59" s="33" t="s">
        <v>160</v>
      </c>
      <c r="B59" s="33" t="s">
        <v>59</v>
      </c>
      <c r="C59" s="9" t="s">
        <v>121</v>
      </c>
      <c r="D59" s="3" t="s">
        <v>3</v>
      </c>
      <c r="E59" s="10">
        <v>3008</v>
      </c>
      <c r="F59" s="49"/>
      <c r="G59" s="50">
        <f t="shared" si="0"/>
        <v>0</v>
      </c>
      <c r="H59" s="29"/>
      <c r="I59" s="29"/>
      <c r="K59" s="36"/>
      <c r="L59" s="36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</row>
    <row r="60" spans="1:28" ht="15">
      <c r="A60" s="33" t="s">
        <v>161</v>
      </c>
      <c r="B60" s="33" t="s">
        <v>186</v>
      </c>
      <c r="C60" s="23" t="s">
        <v>122</v>
      </c>
      <c r="D60" s="3" t="s">
        <v>3</v>
      </c>
      <c r="E60" s="21">
        <v>541</v>
      </c>
      <c r="F60" s="49"/>
      <c r="G60" s="50">
        <f t="shared" si="0"/>
        <v>0</v>
      </c>
      <c r="H60" s="29"/>
      <c r="I60" s="29"/>
      <c r="K60" s="18"/>
      <c r="L60" s="18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</row>
    <row r="61" spans="1:28" ht="38.25">
      <c r="A61" s="33" t="s">
        <v>162</v>
      </c>
      <c r="B61" s="33" t="s">
        <v>186</v>
      </c>
      <c r="C61" s="23" t="s">
        <v>223</v>
      </c>
      <c r="D61" s="3" t="s">
        <v>3</v>
      </c>
      <c r="E61" s="21">
        <v>541</v>
      </c>
      <c r="F61" s="49"/>
      <c r="G61" s="50">
        <f t="shared" si="0"/>
        <v>0</v>
      </c>
      <c r="H61" s="29"/>
      <c r="I61" s="29"/>
      <c r="K61" s="32"/>
      <c r="L61" s="3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</row>
    <row r="62" spans="1:28" ht="25.5">
      <c r="A62" s="33" t="s">
        <v>163</v>
      </c>
      <c r="B62" s="33" t="s">
        <v>16</v>
      </c>
      <c r="C62" s="23" t="s">
        <v>120</v>
      </c>
      <c r="D62" s="21" t="s">
        <v>22</v>
      </c>
      <c r="E62" s="21">
        <v>398</v>
      </c>
      <c r="F62" s="49"/>
      <c r="G62" s="50">
        <f t="shared" si="0"/>
        <v>0</v>
      </c>
      <c r="H62" s="29"/>
      <c r="I62" s="29"/>
      <c r="K62" s="31"/>
      <c r="L62" s="31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</row>
    <row r="63" spans="1:28" ht="15.75">
      <c r="A63" s="48" t="s">
        <v>20</v>
      </c>
      <c r="B63" s="48"/>
      <c r="C63" s="48"/>
      <c r="D63" s="48"/>
      <c r="E63" s="48"/>
      <c r="F63" s="51"/>
      <c r="G63" s="51"/>
      <c r="H63" s="29"/>
      <c r="I63" s="29"/>
      <c r="R63" s="2"/>
      <c r="S63" s="2"/>
      <c r="T63" s="2"/>
      <c r="U63" s="12"/>
      <c r="V63" s="13"/>
      <c r="W63" s="14"/>
      <c r="X63" s="15"/>
      <c r="Y63" s="16"/>
      <c r="Z63" s="17"/>
      <c r="AA63" s="17"/>
      <c r="AB63" s="2"/>
    </row>
    <row r="64" spans="1:28" ht="25.5">
      <c r="A64" s="33" t="s">
        <v>164</v>
      </c>
      <c r="B64" s="33" t="s">
        <v>29</v>
      </c>
      <c r="C64" s="6" t="s">
        <v>132</v>
      </c>
      <c r="D64" s="3" t="s">
        <v>3</v>
      </c>
      <c r="E64" s="10">
        <v>124.94</v>
      </c>
      <c r="F64" s="52"/>
      <c r="G64" s="50">
        <f t="shared" si="0"/>
        <v>0</v>
      </c>
      <c r="H64" s="29"/>
      <c r="I64" s="29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</row>
    <row r="65" spans="1:9" ht="25.5">
      <c r="A65" s="33" t="s">
        <v>98</v>
      </c>
      <c r="B65" s="33" t="s">
        <v>28</v>
      </c>
      <c r="C65" s="6" t="s">
        <v>133</v>
      </c>
      <c r="D65" s="3" t="s">
        <v>6</v>
      </c>
      <c r="E65" s="10">
        <v>29</v>
      </c>
      <c r="F65" s="49"/>
      <c r="G65" s="50">
        <f t="shared" si="0"/>
        <v>0</v>
      </c>
      <c r="H65" s="29"/>
      <c r="I65" s="29"/>
    </row>
    <row r="66" spans="1:9" ht="33.6" customHeight="1">
      <c r="A66" s="33" t="s">
        <v>99</v>
      </c>
      <c r="B66" s="33" t="s">
        <v>28</v>
      </c>
      <c r="C66" s="6" t="s">
        <v>135</v>
      </c>
      <c r="D66" s="3" t="s">
        <v>6</v>
      </c>
      <c r="E66" s="10">
        <v>19</v>
      </c>
      <c r="F66" s="52"/>
      <c r="G66" s="50">
        <f t="shared" si="0"/>
        <v>0</v>
      </c>
      <c r="H66" s="29"/>
      <c r="I66" s="29"/>
    </row>
    <row r="67" spans="1:9" ht="33.6" customHeight="1">
      <c r="A67" s="33" t="s">
        <v>100</v>
      </c>
      <c r="B67" s="33" t="s">
        <v>28</v>
      </c>
      <c r="C67" s="6" t="s">
        <v>134</v>
      </c>
      <c r="D67" s="3" t="s">
        <v>6</v>
      </c>
      <c r="E67" s="10">
        <v>4</v>
      </c>
      <c r="F67" s="52"/>
      <c r="G67" s="50">
        <f t="shared" si="0"/>
        <v>0</v>
      </c>
      <c r="H67" s="29"/>
      <c r="I67" s="29"/>
    </row>
    <row r="68" spans="1:9">
      <c r="A68" s="48" t="s">
        <v>21</v>
      </c>
      <c r="B68" s="48"/>
      <c r="C68" s="48"/>
      <c r="D68" s="48"/>
      <c r="E68" s="48"/>
      <c r="F68" s="51"/>
      <c r="G68" s="51"/>
      <c r="H68" s="29"/>
      <c r="I68" s="29"/>
    </row>
    <row r="69" spans="1:9" ht="29.45" customHeight="1">
      <c r="A69" s="33" t="s">
        <v>101</v>
      </c>
      <c r="B69" s="33" t="s">
        <v>30</v>
      </c>
      <c r="C69" s="27" t="s">
        <v>125</v>
      </c>
      <c r="D69" s="10" t="s">
        <v>19</v>
      </c>
      <c r="E69" s="10">
        <v>2</v>
      </c>
      <c r="F69" s="57"/>
      <c r="G69" s="50">
        <f t="shared" si="0"/>
        <v>0</v>
      </c>
      <c r="H69" s="29"/>
      <c r="I69" s="29"/>
    </row>
    <row r="70" spans="1:9" ht="25.5">
      <c r="A70" s="33" t="s">
        <v>102</v>
      </c>
      <c r="B70" s="33" t="s">
        <v>30</v>
      </c>
      <c r="C70" s="27" t="s">
        <v>126</v>
      </c>
      <c r="D70" s="10" t="s">
        <v>19</v>
      </c>
      <c r="E70" s="10">
        <v>3</v>
      </c>
      <c r="F70" s="57"/>
      <c r="G70" s="50">
        <f t="shared" si="0"/>
        <v>0</v>
      </c>
      <c r="H70" s="29"/>
      <c r="I70" s="29"/>
    </row>
    <row r="71" spans="1:9" ht="38.25">
      <c r="A71" s="33" t="s">
        <v>165</v>
      </c>
      <c r="B71" s="33" t="s">
        <v>188</v>
      </c>
      <c r="C71" s="27" t="s">
        <v>128</v>
      </c>
      <c r="D71" s="10" t="s">
        <v>40</v>
      </c>
      <c r="E71" s="10">
        <v>3</v>
      </c>
      <c r="F71" s="57"/>
      <c r="G71" s="50">
        <f t="shared" ref="G71:G99" si="1">E71*F71</f>
        <v>0</v>
      </c>
      <c r="H71" s="29"/>
      <c r="I71" s="29"/>
    </row>
    <row r="72" spans="1:9" ht="38.25">
      <c r="A72" s="33" t="s">
        <v>103</v>
      </c>
      <c r="B72" s="33" t="s">
        <v>189</v>
      </c>
      <c r="C72" s="27" t="s">
        <v>211</v>
      </c>
      <c r="D72" s="10" t="s">
        <v>40</v>
      </c>
      <c r="E72" s="10">
        <v>1</v>
      </c>
      <c r="F72" s="57"/>
      <c r="G72" s="50">
        <f t="shared" si="1"/>
        <v>0</v>
      </c>
      <c r="H72" s="29"/>
      <c r="I72" s="29"/>
    </row>
    <row r="73" spans="1:9" ht="34.9" customHeight="1">
      <c r="A73" s="33" t="s">
        <v>166</v>
      </c>
      <c r="B73" s="33" t="s">
        <v>190</v>
      </c>
      <c r="C73" s="27" t="s">
        <v>212</v>
      </c>
      <c r="D73" s="10" t="s">
        <v>40</v>
      </c>
      <c r="E73" s="10">
        <v>1</v>
      </c>
      <c r="F73" s="57"/>
      <c r="G73" s="50">
        <f t="shared" si="1"/>
        <v>0</v>
      </c>
      <c r="H73" s="29"/>
      <c r="I73" s="29"/>
    </row>
    <row r="74" spans="1:9" ht="38.25">
      <c r="A74" s="33" t="s">
        <v>104</v>
      </c>
      <c r="B74" s="33" t="s">
        <v>190</v>
      </c>
      <c r="C74" s="27" t="s">
        <v>213</v>
      </c>
      <c r="D74" s="10" t="s">
        <v>22</v>
      </c>
      <c r="E74" s="10">
        <v>6</v>
      </c>
      <c r="F74" s="57"/>
      <c r="G74" s="50">
        <f t="shared" si="1"/>
        <v>0</v>
      </c>
      <c r="H74" s="29"/>
      <c r="I74" s="29"/>
    </row>
    <row r="75" spans="1:9" ht="38.25">
      <c r="A75" s="33" t="s">
        <v>105</v>
      </c>
      <c r="B75" s="33" t="s">
        <v>17</v>
      </c>
      <c r="C75" s="25" t="s">
        <v>131</v>
      </c>
      <c r="D75" s="21" t="s">
        <v>22</v>
      </c>
      <c r="E75" s="21">
        <f>17+22+12</f>
        <v>51</v>
      </c>
      <c r="F75" s="57"/>
      <c r="G75" s="50">
        <f t="shared" si="1"/>
        <v>0</v>
      </c>
      <c r="H75" s="29"/>
      <c r="I75" s="29"/>
    </row>
    <row r="76" spans="1:9" ht="38.25">
      <c r="A76" s="33" t="s">
        <v>167</v>
      </c>
      <c r="B76" s="33" t="s">
        <v>17</v>
      </c>
      <c r="C76" s="25" t="s">
        <v>214</v>
      </c>
      <c r="D76" s="21" t="s">
        <v>22</v>
      </c>
      <c r="E76" s="21">
        <v>39</v>
      </c>
      <c r="F76" s="57"/>
      <c r="G76" s="50">
        <f t="shared" si="1"/>
        <v>0</v>
      </c>
      <c r="H76" s="29"/>
      <c r="I76" s="29"/>
    </row>
    <row r="77" spans="1:9" ht="38.25">
      <c r="A77" s="33" t="s">
        <v>168</v>
      </c>
      <c r="B77" s="33" t="s">
        <v>17</v>
      </c>
      <c r="C77" s="25" t="s">
        <v>129</v>
      </c>
      <c r="D77" s="21" t="s">
        <v>40</v>
      </c>
      <c r="E77" s="21">
        <v>1</v>
      </c>
      <c r="F77" s="57"/>
      <c r="G77" s="50">
        <f t="shared" si="1"/>
        <v>0</v>
      </c>
      <c r="H77" s="29"/>
      <c r="I77" s="29"/>
    </row>
    <row r="78" spans="1:9" ht="38.25">
      <c r="A78" s="33" t="s">
        <v>193</v>
      </c>
      <c r="B78" s="33" t="s">
        <v>17</v>
      </c>
      <c r="C78" s="25" t="s">
        <v>124</v>
      </c>
      <c r="D78" s="21" t="s">
        <v>6</v>
      </c>
      <c r="E78" s="21">
        <v>2</v>
      </c>
      <c r="F78" s="49"/>
      <c r="G78" s="50">
        <f t="shared" si="1"/>
        <v>0</v>
      </c>
      <c r="H78" s="29"/>
      <c r="I78" s="29"/>
    </row>
    <row r="79" spans="1:9" ht="40.15" customHeight="1">
      <c r="A79" s="33" t="s">
        <v>194</v>
      </c>
      <c r="B79" s="33" t="s">
        <v>17</v>
      </c>
      <c r="C79" s="11" t="s">
        <v>127</v>
      </c>
      <c r="D79" s="21" t="s">
        <v>40</v>
      </c>
      <c r="E79" s="21">
        <v>1</v>
      </c>
      <c r="F79" s="52"/>
      <c r="G79" s="50">
        <f t="shared" si="1"/>
        <v>0</v>
      </c>
      <c r="H79" s="29"/>
      <c r="I79" s="29"/>
    </row>
    <row r="80" spans="1:9" ht="40.15" customHeight="1">
      <c r="A80" s="33" t="s">
        <v>195</v>
      </c>
      <c r="B80" s="33" t="s">
        <v>17</v>
      </c>
      <c r="C80" s="11" t="s">
        <v>172</v>
      </c>
      <c r="D80" s="21" t="s">
        <v>40</v>
      </c>
      <c r="E80" s="21">
        <v>1</v>
      </c>
      <c r="F80" s="52"/>
      <c r="G80" s="50">
        <f t="shared" si="1"/>
        <v>0</v>
      </c>
      <c r="H80" s="29"/>
      <c r="I80" s="29"/>
    </row>
    <row r="81" spans="1:9" ht="15">
      <c r="A81" s="48" t="s">
        <v>169</v>
      </c>
      <c r="B81" s="48"/>
      <c r="C81" s="48"/>
      <c r="D81" s="48"/>
      <c r="E81" s="48"/>
      <c r="F81" s="58"/>
      <c r="G81" s="58"/>
      <c r="H81" s="29"/>
      <c r="I81" s="29"/>
    </row>
    <row r="82" spans="1:9" ht="34.9" customHeight="1">
      <c r="A82" s="33" t="s">
        <v>196</v>
      </c>
      <c r="B82" s="33" t="s">
        <v>17</v>
      </c>
      <c r="C82" s="24" t="s">
        <v>170</v>
      </c>
      <c r="D82" s="21" t="s">
        <v>3</v>
      </c>
      <c r="E82" s="21">
        <v>200</v>
      </c>
      <c r="F82" s="59"/>
      <c r="G82" s="50">
        <f t="shared" si="1"/>
        <v>0</v>
      </c>
    </row>
    <row r="83" spans="1:9" ht="34.15" customHeight="1">
      <c r="A83" s="33" t="s">
        <v>197</v>
      </c>
      <c r="B83" s="33" t="s">
        <v>17</v>
      </c>
      <c r="C83" s="5" t="s">
        <v>171</v>
      </c>
      <c r="D83" s="3" t="s">
        <v>3</v>
      </c>
      <c r="E83" s="21">
        <v>200</v>
      </c>
      <c r="F83" s="59"/>
      <c r="G83" s="50">
        <f t="shared" si="1"/>
        <v>0</v>
      </c>
    </row>
    <row r="84" spans="1:9" ht="25.5">
      <c r="A84" s="33" t="s">
        <v>198</v>
      </c>
      <c r="B84" s="35" t="s">
        <v>60</v>
      </c>
      <c r="C84" s="6" t="s">
        <v>67</v>
      </c>
      <c r="D84" s="3" t="s">
        <v>9</v>
      </c>
      <c r="E84" s="10">
        <f>ROUNDUP(200*0.2,0)</f>
        <v>40</v>
      </c>
      <c r="F84" s="59"/>
      <c r="G84" s="50">
        <f t="shared" si="1"/>
        <v>0</v>
      </c>
    </row>
    <row r="85" spans="1:9" ht="25.5">
      <c r="A85" s="33" t="s">
        <v>199</v>
      </c>
      <c r="B85" s="33" t="s">
        <v>23</v>
      </c>
      <c r="C85" s="6" t="s">
        <v>36</v>
      </c>
      <c r="D85" s="3" t="s">
        <v>3</v>
      </c>
      <c r="E85" s="40">
        <v>200</v>
      </c>
      <c r="F85" s="59"/>
      <c r="G85" s="50">
        <f t="shared" si="1"/>
        <v>0</v>
      </c>
    </row>
    <row r="86" spans="1:9" ht="25.5">
      <c r="A86" s="33" t="s">
        <v>200</v>
      </c>
      <c r="B86" s="35" t="s">
        <v>63</v>
      </c>
      <c r="C86" s="6" t="s">
        <v>114</v>
      </c>
      <c r="D86" s="3" t="s">
        <v>3</v>
      </c>
      <c r="E86" s="40">
        <v>200</v>
      </c>
      <c r="F86" s="59"/>
      <c r="G86" s="50">
        <f t="shared" si="1"/>
        <v>0</v>
      </c>
    </row>
    <row r="87" spans="1:9" ht="25.5">
      <c r="A87" s="33" t="s">
        <v>201</v>
      </c>
      <c r="B87" s="33" t="s">
        <v>26</v>
      </c>
      <c r="C87" s="7" t="s">
        <v>117</v>
      </c>
      <c r="D87" s="3" t="s">
        <v>3</v>
      </c>
      <c r="E87" s="10">
        <v>200</v>
      </c>
      <c r="F87" s="59"/>
      <c r="G87" s="50">
        <f t="shared" si="1"/>
        <v>0</v>
      </c>
    </row>
    <row r="88" spans="1:9">
      <c r="A88" s="33" t="s">
        <v>202</v>
      </c>
      <c r="B88" s="33" t="s">
        <v>27</v>
      </c>
      <c r="C88" s="8" t="s">
        <v>39</v>
      </c>
      <c r="D88" s="3" t="s">
        <v>22</v>
      </c>
      <c r="E88" s="10">
        <v>123</v>
      </c>
      <c r="F88" s="59"/>
      <c r="G88" s="50">
        <f t="shared" si="1"/>
        <v>0</v>
      </c>
    </row>
    <row r="89" spans="1:9" ht="25.5">
      <c r="A89" s="33" t="s">
        <v>203</v>
      </c>
      <c r="B89" s="35" t="s">
        <v>187</v>
      </c>
      <c r="C89" s="23" t="s">
        <v>122</v>
      </c>
      <c r="D89" s="3" t="s">
        <v>3</v>
      </c>
      <c r="E89" s="21">
        <v>125</v>
      </c>
      <c r="F89" s="59"/>
      <c r="G89" s="50">
        <f t="shared" si="1"/>
        <v>0</v>
      </c>
    </row>
    <row r="90" spans="1:9" ht="25.5">
      <c r="A90" s="33" t="s">
        <v>204</v>
      </c>
      <c r="B90" s="33" t="s">
        <v>30</v>
      </c>
      <c r="C90" s="27" t="s">
        <v>126</v>
      </c>
      <c r="D90" s="10" t="s">
        <v>19</v>
      </c>
      <c r="E90" s="10">
        <v>1</v>
      </c>
      <c r="F90" s="59"/>
      <c r="G90" s="50">
        <f t="shared" si="1"/>
        <v>0</v>
      </c>
    </row>
    <row r="91" spans="1:9">
      <c r="A91" s="48" t="s">
        <v>180</v>
      </c>
      <c r="B91" s="48"/>
      <c r="C91" s="48"/>
      <c r="D91" s="48"/>
      <c r="E91" s="48"/>
      <c r="F91" s="60"/>
      <c r="G91" s="60"/>
    </row>
    <row r="92" spans="1:9" ht="38.25">
      <c r="A92" s="33" t="s">
        <v>205</v>
      </c>
      <c r="B92" s="33" t="s">
        <v>17</v>
      </c>
      <c r="C92" s="27" t="s">
        <v>174</v>
      </c>
      <c r="D92" s="10" t="s">
        <v>173</v>
      </c>
      <c r="E92" s="10">
        <v>107</v>
      </c>
      <c r="F92" s="59"/>
      <c r="G92" s="50">
        <f t="shared" si="1"/>
        <v>0</v>
      </c>
    </row>
    <row r="93" spans="1:9" ht="25.5">
      <c r="A93" s="33" t="s">
        <v>206</v>
      </c>
      <c r="B93" s="33" t="s">
        <v>17</v>
      </c>
      <c r="C93" s="27" t="s">
        <v>175</v>
      </c>
      <c r="D93" s="10" t="s">
        <v>173</v>
      </c>
      <c r="E93" s="10">
        <v>21</v>
      </c>
      <c r="F93" s="59"/>
      <c r="G93" s="50">
        <f t="shared" si="1"/>
        <v>0</v>
      </c>
    </row>
    <row r="94" spans="1:9">
      <c r="A94" s="48" t="s">
        <v>181</v>
      </c>
      <c r="B94" s="48"/>
      <c r="C94" s="48"/>
      <c r="D94" s="48"/>
      <c r="E94" s="48"/>
      <c r="F94" s="60"/>
      <c r="G94" s="60"/>
    </row>
    <row r="95" spans="1:9" ht="38.25">
      <c r="A95" s="33" t="s">
        <v>207</v>
      </c>
      <c r="B95" s="33" t="s">
        <v>17</v>
      </c>
      <c r="C95" s="27" t="s">
        <v>174</v>
      </c>
      <c r="D95" s="10" t="s">
        <v>173</v>
      </c>
      <c r="E95" s="10">
        <v>189</v>
      </c>
      <c r="F95" s="59"/>
      <c r="G95" s="50">
        <f t="shared" si="1"/>
        <v>0</v>
      </c>
    </row>
    <row r="96" spans="1:9" ht="25.5">
      <c r="A96" s="33" t="s">
        <v>208</v>
      </c>
      <c r="B96" s="33" t="s">
        <v>191</v>
      </c>
      <c r="C96" s="8" t="s">
        <v>176</v>
      </c>
      <c r="D96" s="3" t="s">
        <v>22</v>
      </c>
      <c r="E96" s="10">
        <v>96</v>
      </c>
      <c r="F96" s="59"/>
      <c r="G96" s="50">
        <f t="shared" si="1"/>
        <v>0</v>
      </c>
    </row>
    <row r="97" spans="1:7" ht="25.5">
      <c r="A97" s="33" t="s">
        <v>209</v>
      </c>
      <c r="B97" s="33" t="s">
        <v>191</v>
      </c>
      <c r="C97" s="11" t="s">
        <v>177</v>
      </c>
      <c r="D97" s="21" t="s">
        <v>9</v>
      </c>
      <c r="E97" s="21">
        <f>ROUND(96*0.3*0.25,2)</f>
        <v>7.2</v>
      </c>
      <c r="F97" s="59"/>
      <c r="G97" s="50">
        <f t="shared" si="1"/>
        <v>0</v>
      </c>
    </row>
    <row r="98" spans="1:7" ht="25.5">
      <c r="A98" s="33" t="s">
        <v>210</v>
      </c>
      <c r="B98" s="33" t="s">
        <v>192</v>
      </c>
      <c r="C98" s="11" t="s">
        <v>178</v>
      </c>
      <c r="D98" s="21" t="s">
        <v>22</v>
      </c>
      <c r="E98" s="21">
        <v>96</v>
      </c>
      <c r="F98" s="59"/>
      <c r="G98" s="50">
        <f t="shared" si="1"/>
        <v>0</v>
      </c>
    </row>
    <row r="99" spans="1:7">
      <c r="A99" s="33" t="s">
        <v>215</v>
      </c>
      <c r="B99" s="33" t="s">
        <v>17</v>
      </c>
      <c r="C99" s="11" t="s">
        <v>179</v>
      </c>
      <c r="D99" s="21" t="s">
        <v>40</v>
      </c>
      <c r="E99" s="21">
        <v>1</v>
      </c>
      <c r="F99" s="59"/>
      <c r="G99" s="50">
        <f t="shared" si="1"/>
        <v>0</v>
      </c>
    </row>
    <row r="100" spans="1:7" ht="26.25" customHeight="1">
      <c r="A100" s="61" t="s">
        <v>228</v>
      </c>
      <c r="B100" s="62"/>
      <c r="C100" s="62"/>
      <c r="D100" s="62"/>
      <c r="E100" s="62"/>
      <c r="F100" s="63"/>
      <c r="G100" s="64">
        <f>SUM(G6:G99)</f>
        <v>0</v>
      </c>
    </row>
    <row r="101" spans="1:7" ht="26.25" customHeight="1">
      <c r="A101" s="61" t="s">
        <v>225</v>
      </c>
      <c r="B101" s="62"/>
      <c r="C101" s="62"/>
      <c r="D101" s="62"/>
      <c r="E101" s="62"/>
      <c r="F101" s="63"/>
      <c r="G101" s="64">
        <f>G102-G100</f>
        <v>0</v>
      </c>
    </row>
    <row r="102" spans="1:7" ht="26.25" customHeight="1">
      <c r="A102" s="61" t="s">
        <v>226</v>
      </c>
      <c r="B102" s="62"/>
      <c r="C102" s="62"/>
      <c r="D102" s="62"/>
      <c r="E102" s="62"/>
      <c r="F102" s="63"/>
      <c r="G102" s="64">
        <f>G100*1.23</f>
        <v>0</v>
      </c>
    </row>
  </sheetData>
  <mergeCells count="23">
    <mergeCell ref="A100:F100"/>
    <mergeCell ref="A101:F101"/>
    <mergeCell ref="A102:F102"/>
    <mergeCell ref="A81:E81"/>
    <mergeCell ref="A91:E91"/>
    <mergeCell ref="A94:E94"/>
    <mergeCell ref="K59:L59"/>
    <mergeCell ref="K46:L46"/>
    <mergeCell ref="K51:L51"/>
    <mergeCell ref="K49:L49"/>
    <mergeCell ref="K50:L50"/>
    <mergeCell ref="A7:E7"/>
    <mergeCell ref="A5:E5"/>
    <mergeCell ref="A1:G1"/>
    <mergeCell ref="A2:G2"/>
    <mergeCell ref="A4:G4"/>
    <mergeCell ref="A48:E48"/>
    <mergeCell ref="A68:E68"/>
    <mergeCell ref="A63:E63"/>
    <mergeCell ref="A55:E55"/>
    <mergeCell ref="A30:E30"/>
    <mergeCell ref="A40:E40"/>
    <mergeCell ref="A34:E34"/>
  </mergeCells>
  <phoneticPr fontId="15" type="noConversion"/>
  <pageMargins left="0.62992125984251968" right="0.62992125984251968" top="0.55118110236220474" bottom="0.55118110236220474" header="0.31496062992125984" footer="0.31496062992125984"/>
  <pageSetup paperSize="9" scale="54" fitToHeight="0" orientation="portrait" r:id="rId1"/>
  <rowBreaks count="1" manualBreakCount="1">
    <brk id="9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D3:M53"/>
  <sheetViews>
    <sheetView workbookViewId="0">
      <selection activeCell="J57" sqref="J57"/>
    </sheetView>
  </sheetViews>
  <sheetFormatPr defaultRowHeight="15"/>
  <sheetData>
    <row r="3" spans="4:12">
      <c r="D3">
        <v>55</v>
      </c>
      <c r="E3">
        <f>ROUND(D3/PI(),0)</f>
        <v>18</v>
      </c>
      <c r="G3">
        <f>IF(E3&lt;16,1,0)</f>
        <v>0</v>
      </c>
      <c r="H3">
        <f>IF(AND((E3&gt;15),E3&lt;26),1,0)</f>
        <v>1</v>
      </c>
      <c r="I3">
        <f>IF(AND((E3&gt;25),E3&lt;36),1,0)</f>
        <v>0</v>
      </c>
      <c r="J3">
        <f>IF(AND((E3&gt;35),E3&lt;46),1,0)</f>
        <v>0</v>
      </c>
      <c r="K3">
        <f>IF(AND((E3&gt;45),E3&lt;56),1,0)</f>
        <v>0</v>
      </c>
      <c r="L3">
        <f>IF(AND((E3&gt;55),E3&lt;66),1,0)</f>
        <v>0</v>
      </c>
    </row>
    <row r="4" spans="4:12">
      <c r="D4">
        <v>43</v>
      </c>
      <c r="E4">
        <f t="shared" ref="E4:E51" si="0">ROUND(D4/PI(),0)</f>
        <v>14</v>
      </c>
      <c r="G4">
        <f t="shared" ref="G4:G51" si="1">IF(E4&lt;16,1,0)</f>
        <v>1</v>
      </c>
      <c r="H4">
        <f t="shared" ref="H4:H51" si="2">IF(AND((E4&gt;15),E4&lt;26),1,0)</f>
        <v>0</v>
      </c>
      <c r="I4">
        <f t="shared" ref="I4:I51" si="3">IF(AND((E4&gt;25),E4&lt;36),1,0)</f>
        <v>0</v>
      </c>
      <c r="J4">
        <f t="shared" ref="J4:J51" si="4">IF(AND((E4&gt;35),E4&lt;46),1,0)</f>
        <v>0</v>
      </c>
      <c r="K4">
        <f t="shared" ref="K4:K51" si="5">IF(AND((E4&gt;45),E4&lt;56),1,0)</f>
        <v>0</v>
      </c>
      <c r="L4">
        <f t="shared" ref="L4:L51" si="6">IF(AND((E4&gt;55),E4&lt;66),1,0)</f>
        <v>0</v>
      </c>
    </row>
    <row r="5" spans="4:12">
      <c r="D5">
        <v>39</v>
      </c>
      <c r="E5">
        <f t="shared" si="0"/>
        <v>12</v>
      </c>
      <c r="G5">
        <f t="shared" si="1"/>
        <v>1</v>
      </c>
      <c r="H5">
        <f t="shared" si="2"/>
        <v>0</v>
      </c>
      <c r="I5">
        <f t="shared" si="3"/>
        <v>0</v>
      </c>
      <c r="J5">
        <f t="shared" si="4"/>
        <v>0</v>
      </c>
      <c r="K5">
        <f t="shared" si="5"/>
        <v>0</v>
      </c>
      <c r="L5">
        <f t="shared" si="6"/>
        <v>0</v>
      </c>
    </row>
    <row r="6" spans="4:12">
      <c r="D6">
        <v>44</v>
      </c>
      <c r="E6">
        <f t="shared" si="0"/>
        <v>14</v>
      </c>
      <c r="G6">
        <f t="shared" si="1"/>
        <v>1</v>
      </c>
      <c r="H6">
        <f t="shared" si="2"/>
        <v>0</v>
      </c>
      <c r="I6">
        <f t="shared" si="3"/>
        <v>0</v>
      </c>
      <c r="J6">
        <f t="shared" si="4"/>
        <v>0</v>
      </c>
      <c r="K6">
        <f t="shared" si="5"/>
        <v>0</v>
      </c>
      <c r="L6">
        <f t="shared" si="6"/>
        <v>0</v>
      </c>
    </row>
    <row r="7" spans="4:12">
      <c r="D7">
        <v>100</v>
      </c>
      <c r="E7">
        <f t="shared" si="0"/>
        <v>32</v>
      </c>
      <c r="G7">
        <f t="shared" si="1"/>
        <v>0</v>
      </c>
      <c r="H7">
        <f t="shared" si="2"/>
        <v>0</v>
      </c>
      <c r="I7">
        <f t="shared" si="3"/>
        <v>1</v>
      </c>
      <c r="J7">
        <f t="shared" si="4"/>
        <v>0</v>
      </c>
      <c r="K7">
        <f t="shared" si="5"/>
        <v>0</v>
      </c>
      <c r="L7">
        <f t="shared" si="6"/>
        <v>0</v>
      </c>
    </row>
    <row r="8" spans="4:12">
      <c r="D8">
        <v>78</v>
      </c>
      <c r="E8">
        <f t="shared" si="0"/>
        <v>25</v>
      </c>
      <c r="G8">
        <f t="shared" si="1"/>
        <v>0</v>
      </c>
      <c r="H8">
        <f t="shared" si="2"/>
        <v>1</v>
      </c>
      <c r="I8">
        <f t="shared" si="3"/>
        <v>0</v>
      </c>
      <c r="J8">
        <f t="shared" si="4"/>
        <v>0</v>
      </c>
      <c r="K8">
        <f t="shared" si="5"/>
        <v>0</v>
      </c>
      <c r="L8">
        <f t="shared" si="6"/>
        <v>0</v>
      </c>
    </row>
    <row r="9" spans="4:12">
      <c r="D9">
        <v>30</v>
      </c>
      <c r="E9">
        <f t="shared" si="0"/>
        <v>10</v>
      </c>
      <c r="G9">
        <f t="shared" si="1"/>
        <v>1</v>
      </c>
      <c r="H9">
        <f t="shared" si="2"/>
        <v>0</v>
      </c>
      <c r="I9">
        <f t="shared" si="3"/>
        <v>0</v>
      </c>
      <c r="J9">
        <f t="shared" si="4"/>
        <v>0</v>
      </c>
      <c r="K9">
        <f t="shared" si="5"/>
        <v>0</v>
      </c>
      <c r="L9">
        <f t="shared" si="6"/>
        <v>0</v>
      </c>
    </row>
    <row r="10" spans="4:12">
      <c r="D10">
        <v>30</v>
      </c>
      <c r="E10">
        <f t="shared" si="0"/>
        <v>10</v>
      </c>
      <c r="G10">
        <f t="shared" si="1"/>
        <v>1</v>
      </c>
      <c r="H10">
        <f t="shared" si="2"/>
        <v>0</v>
      </c>
      <c r="I10">
        <f t="shared" si="3"/>
        <v>0</v>
      </c>
      <c r="J10">
        <f t="shared" si="4"/>
        <v>0</v>
      </c>
      <c r="K10">
        <f t="shared" si="5"/>
        <v>0</v>
      </c>
      <c r="L10">
        <f t="shared" si="6"/>
        <v>0</v>
      </c>
    </row>
    <row r="11" spans="4:12">
      <c r="D11">
        <v>35</v>
      </c>
      <c r="E11">
        <f t="shared" si="0"/>
        <v>11</v>
      </c>
      <c r="G11">
        <f t="shared" si="1"/>
        <v>1</v>
      </c>
      <c r="H11">
        <f t="shared" si="2"/>
        <v>0</v>
      </c>
      <c r="I11">
        <f t="shared" si="3"/>
        <v>0</v>
      </c>
      <c r="J11">
        <f t="shared" si="4"/>
        <v>0</v>
      </c>
      <c r="K11">
        <f t="shared" si="5"/>
        <v>0</v>
      </c>
      <c r="L11">
        <f t="shared" si="6"/>
        <v>0</v>
      </c>
    </row>
    <row r="12" spans="4:12">
      <c r="D12">
        <v>83</v>
      </c>
      <c r="E12">
        <f t="shared" si="0"/>
        <v>26</v>
      </c>
      <c r="G12">
        <f t="shared" si="1"/>
        <v>0</v>
      </c>
      <c r="H12">
        <f t="shared" si="2"/>
        <v>0</v>
      </c>
      <c r="I12">
        <f t="shared" si="3"/>
        <v>1</v>
      </c>
      <c r="J12">
        <f t="shared" si="4"/>
        <v>0</v>
      </c>
      <c r="K12">
        <f t="shared" si="5"/>
        <v>0</v>
      </c>
      <c r="L12">
        <f t="shared" si="6"/>
        <v>0</v>
      </c>
    </row>
    <row r="13" spans="4:12">
      <c r="D13">
        <v>83</v>
      </c>
      <c r="E13">
        <f t="shared" si="0"/>
        <v>26</v>
      </c>
      <c r="G13">
        <f t="shared" si="1"/>
        <v>0</v>
      </c>
      <c r="H13">
        <f t="shared" si="2"/>
        <v>0</v>
      </c>
      <c r="I13">
        <f t="shared" si="3"/>
        <v>1</v>
      </c>
      <c r="J13">
        <f t="shared" si="4"/>
        <v>0</v>
      </c>
      <c r="K13">
        <f t="shared" si="5"/>
        <v>0</v>
      </c>
      <c r="L13">
        <f t="shared" si="6"/>
        <v>0</v>
      </c>
    </row>
    <row r="14" spans="4:12">
      <c r="D14">
        <v>20</v>
      </c>
      <c r="E14">
        <f t="shared" si="0"/>
        <v>6</v>
      </c>
      <c r="G14">
        <f t="shared" si="1"/>
        <v>1</v>
      </c>
      <c r="H14">
        <f t="shared" si="2"/>
        <v>0</v>
      </c>
      <c r="I14">
        <f t="shared" si="3"/>
        <v>0</v>
      </c>
      <c r="J14">
        <f t="shared" si="4"/>
        <v>0</v>
      </c>
      <c r="K14">
        <f t="shared" si="5"/>
        <v>0</v>
      </c>
      <c r="L14">
        <f t="shared" si="6"/>
        <v>0</v>
      </c>
    </row>
    <row r="15" spans="4:12">
      <c r="D15">
        <v>25</v>
      </c>
      <c r="E15">
        <f t="shared" si="0"/>
        <v>8</v>
      </c>
      <c r="G15">
        <f t="shared" si="1"/>
        <v>1</v>
      </c>
      <c r="H15">
        <f t="shared" si="2"/>
        <v>0</v>
      </c>
      <c r="I15">
        <f t="shared" si="3"/>
        <v>0</v>
      </c>
      <c r="J15">
        <f t="shared" si="4"/>
        <v>0</v>
      </c>
      <c r="K15">
        <f t="shared" si="5"/>
        <v>0</v>
      </c>
      <c r="L15">
        <f t="shared" si="6"/>
        <v>0</v>
      </c>
    </row>
    <row r="16" spans="4:12">
      <c r="D16">
        <v>140</v>
      </c>
      <c r="E16">
        <f t="shared" si="0"/>
        <v>45</v>
      </c>
      <c r="G16">
        <f t="shared" si="1"/>
        <v>0</v>
      </c>
      <c r="H16">
        <f t="shared" si="2"/>
        <v>0</v>
      </c>
      <c r="I16">
        <f t="shared" si="3"/>
        <v>0</v>
      </c>
      <c r="J16">
        <f t="shared" si="4"/>
        <v>1</v>
      </c>
      <c r="K16">
        <f t="shared" si="5"/>
        <v>0</v>
      </c>
      <c r="L16">
        <f t="shared" si="6"/>
        <v>0</v>
      </c>
    </row>
    <row r="17" spans="4:12">
      <c r="D17">
        <v>30</v>
      </c>
      <c r="E17">
        <f t="shared" si="0"/>
        <v>10</v>
      </c>
      <c r="G17">
        <f t="shared" si="1"/>
        <v>1</v>
      </c>
      <c r="H17">
        <f t="shared" si="2"/>
        <v>0</v>
      </c>
      <c r="I17">
        <f t="shared" si="3"/>
        <v>0</v>
      </c>
      <c r="J17">
        <f t="shared" si="4"/>
        <v>0</v>
      </c>
      <c r="K17">
        <f t="shared" si="5"/>
        <v>0</v>
      </c>
      <c r="L17">
        <f t="shared" si="6"/>
        <v>0</v>
      </c>
    </row>
    <row r="18" spans="4:12">
      <c r="D18">
        <v>40</v>
      </c>
      <c r="E18">
        <f t="shared" si="0"/>
        <v>13</v>
      </c>
      <c r="G18">
        <f t="shared" si="1"/>
        <v>1</v>
      </c>
      <c r="H18">
        <f t="shared" si="2"/>
        <v>0</v>
      </c>
      <c r="I18">
        <f t="shared" si="3"/>
        <v>0</v>
      </c>
      <c r="J18">
        <f t="shared" si="4"/>
        <v>0</v>
      </c>
      <c r="K18">
        <f t="shared" si="5"/>
        <v>0</v>
      </c>
      <c r="L18">
        <f t="shared" si="6"/>
        <v>0</v>
      </c>
    </row>
    <row r="19" spans="4:12">
      <c r="D19">
        <v>45</v>
      </c>
      <c r="E19">
        <f t="shared" si="0"/>
        <v>14</v>
      </c>
      <c r="G19">
        <f t="shared" si="1"/>
        <v>1</v>
      </c>
      <c r="H19">
        <f t="shared" si="2"/>
        <v>0</v>
      </c>
      <c r="I19">
        <f t="shared" si="3"/>
        <v>0</v>
      </c>
      <c r="J19">
        <f t="shared" si="4"/>
        <v>0</v>
      </c>
      <c r="K19">
        <f t="shared" si="5"/>
        <v>0</v>
      </c>
      <c r="L19">
        <f t="shared" si="6"/>
        <v>0</v>
      </c>
    </row>
    <row r="20" spans="4:12">
      <c r="D20">
        <v>35</v>
      </c>
      <c r="E20">
        <f t="shared" si="0"/>
        <v>11</v>
      </c>
      <c r="G20">
        <f t="shared" si="1"/>
        <v>1</v>
      </c>
      <c r="H20">
        <f t="shared" si="2"/>
        <v>0</v>
      </c>
      <c r="I20">
        <f t="shared" si="3"/>
        <v>0</v>
      </c>
      <c r="J20">
        <f t="shared" si="4"/>
        <v>0</v>
      </c>
      <c r="K20">
        <f t="shared" si="5"/>
        <v>0</v>
      </c>
      <c r="L20">
        <f t="shared" si="6"/>
        <v>0</v>
      </c>
    </row>
    <row r="21" spans="4:12">
      <c r="D21">
        <v>86</v>
      </c>
      <c r="E21">
        <f t="shared" si="0"/>
        <v>27</v>
      </c>
      <c r="G21">
        <f t="shared" si="1"/>
        <v>0</v>
      </c>
      <c r="H21">
        <f t="shared" si="2"/>
        <v>0</v>
      </c>
      <c r="I21">
        <f t="shared" si="3"/>
        <v>1</v>
      </c>
      <c r="J21">
        <f t="shared" si="4"/>
        <v>0</v>
      </c>
      <c r="K21">
        <f t="shared" si="5"/>
        <v>0</v>
      </c>
      <c r="L21">
        <f t="shared" si="6"/>
        <v>0</v>
      </c>
    </row>
    <row r="22" spans="4:12">
      <c r="D22">
        <v>86</v>
      </c>
      <c r="E22">
        <f t="shared" si="0"/>
        <v>27</v>
      </c>
      <c r="G22">
        <f t="shared" si="1"/>
        <v>0</v>
      </c>
      <c r="H22">
        <f t="shared" si="2"/>
        <v>0</v>
      </c>
      <c r="I22">
        <f t="shared" si="3"/>
        <v>1</v>
      </c>
      <c r="J22">
        <f t="shared" si="4"/>
        <v>0</v>
      </c>
      <c r="K22">
        <f t="shared" si="5"/>
        <v>0</v>
      </c>
      <c r="L22">
        <f t="shared" si="6"/>
        <v>0</v>
      </c>
    </row>
    <row r="23" spans="4:12">
      <c r="D23">
        <v>35</v>
      </c>
      <c r="E23">
        <f t="shared" si="0"/>
        <v>11</v>
      </c>
      <c r="G23">
        <f t="shared" si="1"/>
        <v>1</v>
      </c>
      <c r="H23">
        <f t="shared" si="2"/>
        <v>0</v>
      </c>
      <c r="I23">
        <f t="shared" si="3"/>
        <v>0</v>
      </c>
      <c r="J23">
        <f t="shared" si="4"/>
        <v>0</v>
      </c>
      <c r="K23">
        <f t="shared" si="5"/>
        <v>0</v>
      </c>
      <c r="L23">
        <f t="shared" si="6"/>
        <v>0</v>
      </c>
    </row>
    <row r="24" spans="4:12">
      <c r="D24">
        <v>25</v>
      </c>
      <c r="E24">
        <f t="shared" si="0"/>
        <v>8</v>
      </c>
      <c r="G24">
        <f t="shared" si="1"/>
        <v>1</v>
      </c>
      <c r="H24">
        <f t="shared" si="2"/>
        <v>0</v>
      </c>
      <c r="I24">
        <f t="shared" si="3"/>
        <v>0</v>
      </c>
      <c r="J24">
        <f t="shared" si="4"/>
        <v>0</v>
      </c>
      <c r="K24">
        <f t="shared" si="5"/>
        <v>0</v>
      </c>
      <c r="L24">
        <f t="shared" si="6"/>
        <v>0</v>
      </c>
    </row>
    <row r="25" spans="4:12">
      <c r="D25">
        <v>25</v>
      </c>
      <c r="E25">
        <f t="shared" si="0"/>
        <v>8</v>
      </c>
      <c r="G25">
        <f t="shared" si="1"/>
        <v>1</v>
      </c>
      <c r="H25">
        <f t="shared" si="2"/>
        <v>0</v>
      </c>
      <c r="I25">
        <f t="shared" si="3"/>
        <v>0</v>
      </c>
      <c r="J25">
        <f t="shared" si="4"/>
        <v>0</v>
      </c>
      <c r="K25">
        <f t="shared" si="5"/>
        <v>0</v>
      </c>
      <c r="L25">
        <f t="shared" si="6"/>
        <v>0</v>
      </c>
    </row>
    <row r="26" spans="4:12">
      <c r="D26">
        <v>25</v>
      </c>
      <c r="E26">
        <f t="shared" si="0"/>
        <v>8</v>
      </c>
      <c r="G26">
        <f t="shared" si="1"/>
        <v>1</v>
      </c>
      <c r="H26">
        <f t="shared" si="2"/>
        <v>0</v>
      </c>
      <c r="I26">
        <f t="shared" si="3"/>
        <v>0</v>
      </c>
      <c r="J26">
        <f t="shared" si="4"/>
        <v>0</v>
      </c>
      <c r="K26">
        <f t="shared" si="5"/>
        <v>0</v>
      </c>
      <c r="L26">
        <f t="shared" si="6"/>
        <v>0</v>
      </c>
    </row>
    <row r="27" spans="4:12">
      <c r="D27">
        <v>25</v>
      </c>
      <c r="E27">
        <f t="shared" si="0"/>
        <v>8</v>
      </c>
      <c r="G27">
        <f t="shared" si="1"/>
        <v>1</v>
      </c>
      <c r="H27">
        <f t="shared" si="2"/>
        <v>0</v>
      </c>
      <c r="I27">
        <f t="shared" si="3"/>
        <v>0</v>
      </c>
      <c r="J27">
        <f t="shared" si="4"/>
        <v>0</v>
      </c>
      <c r="K27">
        <f t="shared" si="5"/>
        <v>0</v>
      </c>
      <c r="L27">
        <f t="shared" si="6"/>
        <v>0</v>
      </c>
    </row>
    <row r="28" spans="4:12">
      <c r="D28">
        <v>45</v>
      </c>
      <c r="E28">
        <f t="shared" si="0"/>
        <v>14</v>
      </c>
      <c r="G28">
        <f t="shared" si="1"/>
        <v>1</v>
      </c>
      <c r="H28">
        <f t="shared" si="2"/>
        <v>0</v>
      </c>
      <c r="I28">
        <f t="shared" si="3"/>
        <v>0</v>
      </c>
      <c r="J28">
        <f t="shared" si="4"/>
        <v>0</v>
      </c>
      <c r="K28">
        <f t="shared" si="5"/>
        <v>0</v>
      </c>
      <c r="L28">
        <f t="shared" si="6"/>
        <v>0</v>
      </c>
    </row>
    <row r="29" spans="4:12">
      <c r="D29">
        <v>56</v>
      </c>
      <c r="E29">
        <f t="shared" si="0"/>
        <v>18</v>
      </c>
      <c r="G29">
        <f t="shared" si="1"/>
        <v>0</v>
      </c>
      <c r="H29">
        <f t="shared" si="2"/>
        <v>1</v>
      </c>
      <c r="I29">
        <f t="shared" si="3"/>
        <v>0</v>
      </c>
      <c r="J29">
        <f t="shared" si="4"/>
        <v>0</v>
      </c>
      <c r="K29">
        <f t="shared" si="5"/>
        <v>0</v>
      </c>
      <c r="L29">
        <f t="shared" si="6"/>
        <v>0</v>
      </c>
    </row>
    <row r="30" spans="4:12">
      <c r="D30">
        <v>63</v>
      </c>
      <c r="E30">
        <f t="shared" si="0"/>
        <v>20</v>
      </c>
      <c r="G30">
        <f t="shared" si="1"/>
        <v>0</v>
      </c>
      <c r="H30">
        <f t="shared" si="2"/>
        <v>1</v>
      </c>
      <c r="I30">
        <f t="shared" si="3"/>
        <v>0</v>
      </c>
      <c r="J30">
        <f t="shared" si="4"/>
        <v>0</v>
      </c>
      <c r="K30">
        <f t="shared" si="5"/>
        <v>0</v>
      </c>
      <c r="L30">
        <f t="shared" si="6"/>
        <v>0</v>
      </c>
    </row>
    <row r="31" spans="4:12">
      <c r="D31">
        <v>22</v>
      </c>
      <c r="E31">
        <f t="shared" si="0"/>
        <v>7</v>
      </c>
      <c r="G31">
        <f t="shared" si="1"/>
        <v>1</v>
      </c>
      <c r="H31">
        <f t="shared" si="2"/>
        <v>0</v>
      </c>
      <c r="I31">
        <f t="shared" si="3"/>
        <v>0</v>
      </c>
      <c r="J31">
        <f t="shared" si="4"/>
        <v>0</v>
      </c>
      <c r="K31">
        <f t="shared" si="5"/>
        <v>0</v>
      </c>
      <c r="L31">
        <f t="shared" si="6"/>
        <v>0</v>
      </c>
    </row>
    <row r="32" spans="4:12">
      <c r="D32">
        <v>25</v>
      </c>
      <c r="E32">
        <f t="shared" si="0"/>
        <v>8</v>
      </c>
      <c r="G32">
        <f t="shared" si="1"/>
        <v>1</v>
      </c>
      <c r="H32">
        <f t="shared" si="2"/>
        <v>0</v>
      </c>
      <c r="I32">
        <f t="shared" si="3"/>
        <v>0</v>
      </c>
      <c r="J32">
        <f t="shared" si="4"/>
        <v>0</v>
      </c>
      <c r="K32">
        <f t="shared" si="5"/>
        <v>0</v>
      </c>
      <c r="L32">
        <f t="shared" si="6"/>
        <v>0</v>
      </c>
    </row>
    <row r="33" spans="4:12">
      <c r="D33">
        <v>27</v>
      </c>
      <c r="E33">
        <f t="shared" si="0"/>
        <v>9</v>
      </c>
      <c r="G33">
        <f t="shared" si="1"/>
        <v>1</v>
      </c>
      <c r="H33">
        <f t="shared" si="2"/>
        <v>0</v>
      </c>
      <c r="I33">
        <f t="shared" si="3"/>
        <v>0</v>
      </c>
      <c r="J33">
        <f t="shared" si="4"/>
        <v>0</v>
      </c>
      <c r="K33">
        <f t="shared" si="5"/>
        <v>0</v>
      </c>
      <c r="L33">
        <f t="shared" si="6"/>
        <v>0</v>
      </c>
    </row>
    <row r="34" spans="4:12">
      <c r="D34">
        <v>110</v>
      </c>
      <c r="E34">
        <f t="shared" si="0"/>
        <v>35</v>
      </c>
      <c r="G34">
        <f t="shared" si="1"/>
        <v>0</v>
      </c>
      <c r="H34">
        <f t="shared" si="2"/>
        <v>0</v>
      </c>
      <c r="I34">
        <f t="shared" si="3"/>
        <v>1</v>
      </c>
      <c r="J34">
        <f t="shared" si="4"/>
        <v>0</v>
      </c>
      <c r="K34">
        <f t="shared" si="5"/>
        <v>0</v>
      </c>
      <c r="L34">
        <f t="shared" si="6"/>
        <v>0</v>
      </c>
    </row>
    <row r="35" spans="4:12">
      <c r="D35">
        <v>30</v>
      </c>
      <c r="E35">
        <f t="shared" si="0"/>
        <v>10</v>
      </c>
      <c r="G35">
        <f t="shared" si="1"/>
        <v>1</v>
      </c>
      <c r="H35">
        <f t="shared" si="2"/>
        <v>0</v>
      </c>
      <c r="I35">
        <f t="shared" si="3"/>
        <v>0</v>
      </c>
      <c r="J35">
        <f t="shared" si="4"/>
        <v>0</v>
      </c>
      <c r="K35">
        <f t="shared" si="5"/>
        <v>0</v>
      </c>
      <c r="L35">
        <f t="shared" si="6"/>
        <v>0</v>
      </c>
    </row>
    <row r="36" spans="4:12">
      <c r="D36">
        <v>40</v>
      </c>
      <c r="E36">
        <f t="shared" si="0"/>
        <v>13</v>
      </c>
      <c r="G36">
        <f t="shared" si="1"/>
        <v>1</v>
      </c>
      <c r="H36">
        <f t="shared" si="2"/>
        <v>0</v>
      </c>
      <c r="I36">
        <f t="shared" si="3"/>
        <v>0</v>
      </c>
      <c r="J36">
        <f t="shared" si="4"/>
        <v>0</v>
      </c>
      <c r="K36">
        <f t="shared" si="5"/>
        <v>0</v>
      </c>
      <c r="L36">
        <f t="shared" si="6"/>
        <v>0</v>
      </c>
    </row>
    <row r="37" spans="4:12">
      <c r="D37">
        <v>30</v>
      </c>
      <c r="E37">
        <f t="shared" si="0"/>
        <v>10</v>
      </c>
      <c r="G37">
        <f t="shared" si="1"/>
        <v>1</v>
      </c>
      <c r="H37">
        <f t="shared" si="2"/>
        <v>0</v>
      </c>
      <c r="I37">
        <f t="shared" si="3"/>
        <v>0</v>
      </c>
      <c r="J37">
        <f t="shared" si="4"/>
        <v>0</v>
      </c>
      <c r="K37">
        <f t="shared" si="5"/>
        <v>0</v>
      </c>
      <c r="L37">
        <f t="shared" si="6"/>
        <v>0</v>
      </c>
    </row>
    <row r="38" spans="4:12">
      <c r="D38">
        <v>30</v>
      </c>
      <c r="E38">
        <f t="shared" si="0"/>
        <v>10</v>
      </c>
      <c r="G38">
        <f t="shared" si="1"/>
        <v>1</v>
      </c>
      <c r="H38">
        <f t="shared" si="2"/>
        <v>0</v>
      </c>
      <c r="I38">
        <f t="shared" si="3"/>
        <v>0</v>
      </c>
      <c r="J38">
        <f t="shared" si="4"/>
        <v>0</v>
      </c>
      <c r="K38">
        <f t="shared" si="5"/>
        <v>0</v>
      </c>
      <c r="L38">
        <f t="shared" si="6"/>
        <v>0</v>
      </c>
    </row>
    <row r="39" spans="4:12">
      <c r="D39">
        <v>30</v>
      </c>
      <c r="E39">
        <f t="shared" si="0"/>
        <v>10</v>
      </c>
      <c r="G39">
        <f t="shared" si="1"/>
        <v>1</v>
      </c>
      <c r="H39">
        <f t="shared" si="2"/>
        <v>0</v>
      </c>
      <c r="I39">
        <f t="shared" si="3"/>
        <v>0</v>
      </c>
      <c r="J39">
        <f t="shared" si="4"/>
        <v>0</v>
      </c>
      <c r="K39">
        <f t="shared" si="5"/>
        <v>0</v>
      </c>
      <c r="L39">
        <f t="shared" si="6"/>
        <v>0</v>
      </c>
    </row>
    <row r="40" spans="4:12">
      <c r="D40">
        <v>73</v>
      </c>
      <c r="E40">
        <f t="shared" si="0"/>
        <v>23</v>
      </c>
      <c r="G40">
        <f t="shared" si="1"/>
        <v>0</v>
      </c>
      <c r="H40">
        <f t="shared" si="2"/>
        <v>1</v>
      </c>
      <c r="I40">
        <f t="shared" si="3"/>
        <v>0</v>
      </c>
      <c r="J40">
        <f t="shared" si="4"/>
        <v>0</v>
      </c>
      <c r="K40">
        <f t="shared" si="5"/>
        <v>0</v>
      </c>
      <c r="L40">
        <f t="shared" si="6"/>
        <v>0</v>
      </c>
    </row>
    <row r="41" spans="4:12">
      <c r="D41">
        <v>86</v>
      </c>
      <c r="E41">
        <f t="shared" si="0"/>
        <v>27</v>
      </c>
      <c r="G41">
        <f t="shared" si="1"/>
        <v>0</v>
      </c>
      <c r="H41">
        <f t="shared" si="2"/>
        <v>0</v>
      </c>
      <c r="I41">
        <f t="shared" si="3"/>
        <v>1</v>
      </c>
      <c r="J41">
        <f t="shared" si="4"/>
        <v>0</v>
      </c>
      <c r="K41">
        <f t="shared" si="5"/>
        <v>0</v>
      </c>
      <c r="L41">
        <f t="shared" si="6"/>
        <v>0</v>
      </c>
    </row>
    <row r="42" spans="4:12">
      <c r="D42">
        <v>126</v>
      </c>
      <c r="E42">
        <f t="shared" si="0"/>
        <v>40</v>
      </c>
      <c r="G42">
        <f t="shared" si="1"/>
        <v>0</v>
      </c>
      <c r="H42">
        <f t="shared" si="2"/>
        <v>0</v>
      </c>
      <c r="I42">
        <f t="shared" si="3"/>
        <v>0</v>
      </c>
      <c r="J42">
        <f t="shared" si="4"/>
        <v>1</v>
      </c>
      <c r="K42">
        <f t="shared" si="5"/>
        <v>0</v>
      </c>
      <c r="L42">
        <f t="shared" si="6"/>
        <v>0</v>
      </c>
    </row>
    <row r="43" spans="4:12">
      <c r="D43">
        <v>114</v>
      </c>
      <c r="E43">
        <f t="shared" si="0"/>
        <v>36</v>
      </c>
      <c r="G43">
        <f t="shared" si="1"/>
        <v>0</v>
      </c>
      <c r="H43">
        <f t="shared" si="2"/>
        <v>0</v>
      </c>
      <c r="I43">
        <f t="shared" si="3"/>
        <v>0</v>
      </c>
      <c r="J43">
        <f t="shared" si="4"/>
        <v>1</v>
      </c>
      <c r="K43">
        <f t="shared" si="5"/>
        <v>0</v>
      </c>
      <c r="L43">
        <f t="shared" si="6"/>
        <v>0</v>
      </c>
    </row>
    <row r="44" spans="4:12">
      <c r="D44">
        <v>104</v>
      </c>
      <c r="E44">
        <f t="shared" si="0"/>
        <v>33</v>
      </c>
      <c r="G44">
        <f t="shared" si="1"/>
        <v>0</v>
      </c>
      <c r="H44">
        <f t="shared" si="2"/>
        <v>0</v>
      </c>
      <c r="I44">
        <f t="shared" si="3"/>
        <v>1</v>
      </c>
      <c r="J44">
        <f t="shared" si="4"/>
        <v>0</v>
      </c>
      <c r="K44">
        <f t="shared" si="5"/>
        <v>0</v>
      </c>
      <c r="L44">
        <f t="shared" si="6"/>
        <v>0</v>
      </c>
    </row>
    <row r="45" spans="4:12">
      <c r="D45">
        <v>145</v>
      </c>
      <c r="E45">
        <f t="shared" si="0"/>
        <v>46</v>
      </c>
      <c r="G45">
        <f t="shared" si="1"/>
        <v>0</v>
      </c>
      <c r="H45">
        <f t="shared" si="2"/>
        <v>0</v>
      </c>
      <c r="I45">
        <f t="shared" si="3"/>
        <v>0</v>
      </c>
      <c r="J45">
        <f t="shared" si="4"/>
        <v>0</v>
      </c>
      <c r="K45">
        <f t="shared" si="5"/>
        <v>1</v>
      </c>
      <c r="L45">
        <f t="shared" si="6"/>
        <v>0</v>
      </c>
    </row>
    <row r="46" spans="4:12">
      <c r="D46">
        <v>45</v>
      </c>
      <c r="E46">
        <f t="shared" si="0"/>
        <v>14</v>
      </c>
      <c r="G46">
        <f t="shared" si="1"/>
        <v>1</v>
      </c>
      <c r="H46">
        <f t="shared" si="2"/>
        <v>0</v>
      </c>
      <c r="I46">
        <f t="shared" si="3"/>
        <v>0</v>
      </c>
      <c r="J46">
        <f t="shared" si="4"/>
        <v>0</v>
      </c>
      <c r="K46">
        <f t="shared" si="5"/>
        <v>0</v>
      </c>
      <c r="L46">
        <f t="shared" si="6"/>
        <v>0</v>
      </c>
    </row>
    <row r="47" spans="4:12">
      <c r="D47">
        <v>50</v>
      </c>
      <c r="E47">
        <f t="shared" si="0"/>
        <v>16</v>
      </c>
      <c r="G47">
        <f t="shared" si="1"/>
        <v>0</v>
      </c>
      <c r="H47">
        <f t="shared" si="2"/>
        <v>1</v>
      </c>
      <c r="I47">
        <f t="shared" si="3"/>
        <v>0</v>
      </c>
      <c r="J47">
        <f t="shared" si="4"/>
        <v>0</v>
      </c>
      <c r="K47">
        <f t="shared" si="5"/>
        <v>0</v>
      </c>
      <c r="L47">
        <f t="shared" si="6"/>
        <v>0</v>
      </c>
    </row>
    <row r="48" spans="4:12">
      <c r="D48">
        <v>45</v>
      </c>
      <c r="E48">
        <f t="shared" si="0"/>
        <v>14</v>
      </c>
      <c r="G48">
        <f t="shared" si="1"/>
        <v>1</v>
      </c>
      <c r="H48">
        <f t="shared" si="2"/>
        <v>0</v>
      </c>
      <c r="I48">
        <f t="shared" si="3"/>
        <v>0</v>
      </c>
      <c r="J48">
        <f t="shared" si="4"/>
        <v>0</v>
      </c>
      <c r="K48">
        <f t="shared" si="5"/>
        <v>0</v>
      </c>
      <c r="L48">
        <f t="shared" si="6"/>
        <v>0</v>
      </c>
    </row>
    <row r="49" spans="4:13">
      <c r="D49">
        <v>52</v>
      </c>
      <c r="E49">
        <f t="shared" si="0"/>
        <v>17</v>
      </c>
      <c r="G49">
        <f t="shared" si="1"/>
        <v>0</v>
      </c>
      <c r="H49">
        <f t="shared" si="2"/>
        <v>1</v>
      </c>
      <c r="I49">
        <f t="shared" si="3"/>
        <v>0</v>
      </c>
      <c r="J49">
        <f t="shared" si="4"/>
        <v>0</v>
      </c>
      <c r="K49">
        <f t="shared" si="5"/>
        <v>0</v>
      </c>
      <c r="L49">
        <f t="shared" si="6"/>
        <v>0</v>
      </c>
    </row>
    <row r="50" spans="4:13">
      <c r="D50">
        <v>53</v>
      </c>
      <c r="E50">
        <f t="shared" si="0"/>
        <v>17</v>
      </c>
      <c r="G50">
        <f t="shared" si="1"/>
        <v>0</v>
      </c>
      <c r="H50">
        <f t="shared" si="2"/>
        <v>1</v>
      </c>
      <c r="I50">
        <f t="shared" si="3"/>
        <v>0</v>
      </c>
      <c r="J50">
        <f t="shared" si="4"/>
        <v>0</v>
      </c>
      <c r="K50">
        <f t="shared" si="5"/>
        <v>0</v>
      </c>
      <c r="L50">
        <f t="shared" si="6"/>
        <v>0</v>
      </c>
    </row>
    <row r="51" spans="4:13">
      <c r="D51">
        <v>58</v>
      </c>
      <c r="E51">
        <f t="shared" si="0"/>
        <v>18</v>
      </c>
      <c r="G51">
        <f t="shared" si="1"/>
        <v>0</v>
      </c>
      <c r="H51">
        <f t="shared" si="2"/>
        <v>1</v>
      </c>
      <c r="I51">
        <f t="shared" si="3"/>
        <v>0</v>
      </c>
      <c r="J51">
        <f t="shared" si="4"/>
        <v>0</v>
      </c>
      <c r="K51">
        <f t="shared" si="5"/>
        <v>0</v>
      </c>
      <c r="L51">
        <f t="shared" si="6"/>
        <v>0</v>
      </c>
    </row>
    <row r="52" spans="4:13">
      <c r="G52">
        <f t="shared" ref="G52:L52" si="7">SUM(G3:G51)</f>
        <v>28</v>
      </c>
      <c r="H52">
        <f t="shared" si="7"/>
        <v>9</v>
      </c>
      <c r="I52">
        <f t="shared" si="7"/>
        <v>8</v>
      </c>
      <c r="J52">
        <f t="shared" si="7"/>
        <v>3</v>
      </c>
      <c r="K52">
        <f t="shared" si="7"/>
        <v>1</v>
      </c>
      <c r="L52">
        <f t="shared" si="7"/>
        <v>0</v>
      </c>
      <c r="M52">
        <f>SUM(G52:L52)</f>
        <v>49</v>
      </c>
    </row>
    <row r="53" spans="4:13">
      <c r="G53" s="26" t="s">
        <v>49</v>
      </c>
      <c r="H53" s="26" t="s">
        <v>50</v>
      </c>
      <c r="I53" s="26" t="s">
        <v>51</v>
      </c>
      <c r="J53" s="26" t="s">
        <v>52</v>
      </c>
      <c r="K53" s="26" t="s">
        <v>53</v>
      </c>
      <c r="L53" s="2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C2:Y23"/>
  <sheetViews>
    <sheetView topLeftCell="C1" workbookViewId="0">
      <selection activeCell="Y4" sqref="Y4:Y5"/>
    </sheetView>
  </sheetViews>
  <sheetFormatPr defaultRowHeight="15"/>
  <sheetData>
    <row r="2" spans="3:25">
      <c r="D2" s="37" t="s">
        <v>57</v>
      </c>
      <c r="E2" s="37"/>
      <c r="F2" s="37"/>
      <c r="G2" s="37"/>
      <c r="N2" s="37" t="s">
        <v>56</v>
      </c>
      <c r="O2" s="37"/>
      <c r="P2" s="37"/>
      <c r="V2" s="37" t="s">
        <v>58</v>
      </c>
      <c r="W2" s="37"/>
      <c r="X2" s="37"/>
    </row>
    <row r="4" spans="3:25">
      <c r="C4">
        <v>70.75</v>
      </c>
      <c r="E4">
        <v>54</v>
      </c>
      <c r="F4">
        <v>37</v>
      </c>
      <c r="H4">
        <f>(C4*30*((E4+F4)/2+19))/10000</f>
        <v>13.690125</v>
      </c>
      <c r="L4">
        <v>8.5</v>
      </c>
      <c r="N4">
        <v>40</v>
      </c>
      <c r="O4">
        <v>40</v>
      </c>
      <c r="Q4">
        <f>(L4*30*((N4+O4)/2+19))/10000</f>
        <v>1.5044999999999999</v>
      </c>
      <c r="T4">
        <v>5.2</v>
      </c>
      <c r="V4">
        <v>50</v>
      </c>
      <c r="W4">
        <v>60</v>
      </c>
      <c r="Y4">
        <f>(T4*30*((V4+W4)/2+19))/10000</f>
        <v>1.1544000000000001</v>
      </c>
    </row>
    <row r="5" spans="3:25">
      <c r="C5">
        <v>58.73</v>
      </c>
      <c r="E5">
        <v>25</v>
      </c>
      <c r="F5">
        <v>36</v>
      </c>
      <c r="H5">
        <f t="shared" ref="H5:H21" si="0">(C5*30*((E5+F5)/2+19))/10000</f>
        <v>8.721404999999999</v>
      </c>
      <c r="L5">
        <v>9</v>
      </c>
      <c r="N5">
        <v>64</v>
      </c>
      <c r="O5">
        <v>64</v>
      </c>
      <c r="Q5">
        <f t="shared" ref="Q5:Q9" si="1">(L5*30*((N5+O5)/2+19))/10000</f>
        <v>2.2410000000000001</v>
      </c>
      <c r="T5">
        <v>1.5</v>
      </c>
      <c r="V5">
        <v>30</v>
      </c>
      <c r="W5">
        <v>30</v>
      </c>
      <c r="Y5">
        <f>(T5*30*((V5+W5)/2+19))/10000</f>
        <v>0.2205</v>
      </c>
    </row>
    <row r="6" spans="3:25">
      <c r="C6">
        <v>25.07</v>
      </c>
      <c r="E6">
        <v>35</v>
      </c>
      <c r="F6">
        <v>30</v>
      </c>
      <c r="H6">
        <f t="shared" si="0"/>
        <v>3.8733150000000003</v>
      </c>
      <c r="L6">
        <v>30</v>
      </c>
      <c r="N6">
        <v>95</v>
      </c>
      <c r="O6">
        <v>95</v>
      </c>
      <c r="Q6">
        <f t="shared" si="1"/>
        <v>10.26</v>
      </c>
    </row>
    <row r="7" spans="3:25">
      <c r="C7">
        <v>25.5</v>
      </c>
      <c r="E7">
        <v>60</v>
      </c>
      <c r="F7">
        <v>70</v>
      </c>
      <c r="H7">
        <f t="shared" si="0"/>
        <v>6.4260000000000002</v>
      </c>
      <c r="L7">
        <v>5.24</v>
      </c>
      <c r="N7">
        <v>54</v>
      </c>
      <c r="O7">
        <v>54</v>
      </c>
      <c r="Q7">
        <f t="shared" si="1"/>
        <v>1.1475600000000001</v>
      </c>
    </row>
    <row r="8" spans="3:25">
      <c r="C8">
        <v>29</v>
      </c>
      <c r="E8">
        <v>25</v>
      </c>
      <c r="F8">
        <v>20</v>
      </c>
      <c r="H8">
        <f t="shared" si="0"/>
        <v>3.6105</v>
      </c>
      <c r="L8">
        <v>27.96</v>
      </c>
      <c r="N8">
        <v>45</v>
      </c>
      <c r="O8">
        <v>46</v>
      </c>
      <c r="Q8">
        <f t="shared" si="1"/>
        <v>5.410260000000001</v>
      </c>
    </row>
    <row r="9" spans="3:25">
      <c r="C9">
        <v>30.3</v>
      </c>
      <c r="E9">
        <v>20</v>
      </c>
      <c r="F9">
        <v>20</v>
      </c>
      <c r="H9">
        <f t="shared" si="0"/>
        <v>3.5451000000000001</v>
      </c>
      <c r="L9">
        <v>55.43</v>
      </c>
      <c r="N9">
        <v>50</v>
      </c>
      <c r="O9">
        <v>30</v>
      </c>
      <c r="Q9">
        <f t="shared" si="1"/>
        <v>9.8111100000000011</v>
      </c>
    </row>
    <row r="10" spans="3:25">
      <c r="C10">
        <v>34.6</v>
      </c>
      <c r="E10">
        <v>20</v>
      </c>
      <c r="F10">
        <v>20</v>
      </c>
      <c r="H10">
        <f t="shared" si="0"/>
        <v>4.0481999999999996</v>
      </c>
    </row>
    <row r="11" spans="3:25">
      <c r="C11">
        <v>34.200000000000003</v>
      </c>
      <c r="E11">
        <v>20</v>
      </c>
      <c r="F11">
        <v>32</v>
      </c>
      <c r="H11">
        <f t="shared" si="0"/>
        <v>4.617</v>
      </c>
    </row>
    <row r="12" spans="3:25">
      <c r="C12">
        <v>10.4</v>
      </c>
      <c r="E12">
        <v>30</v>
      </c>
      <c r="F12">
        <v>20</v>
      </c>
      <c r="H12">
        <f t="shared" si="0"/>
        <v>1.3728</v>
      </c>
      <c r="Y12">
        <f>SUM(Y4:Y5)</f>
        <v>1.3749</v>
      </c>
    </row>
    <row r="13" spans="3:25">
      <c r="C13">
        <v>2</v>
      </c>
      <c r="E13">
        <v>40</v>
      </c>
      <c r="F13">
        <v>40</v>
      </c>
      <c r="H13">
        <f t="shared" si="0"/>
        <v>0.35399999999999998</v>
      </c>
    </row>
    <row r="14" spans="3:25">
      <c r="C14">
        <v>21.2</v>
      </c>
      <c r="E14">
        <v>40</v>
      </c>
      <c r="F14">
        <v>45</v>
      </c>
      <c r="H14">
        <f t="shared" si="0"/>
        <v>3.9114</v>
      </c>
      <c r="Q14">
        <f>SUM(Q4:Q9)</f>
        <v>30.374430000000004</v>
      </c>
    </row>
    <row r="15" spans="3:25">
      <c r="C15">
        <v>11.2</v>
      </c>
      <c r="E15">
        <v>30</v>
      </c>
      <c r="F15">
        <v>150</v>
      </c>
      <c r="H15">
        <f t="shared" si="0"/>
        <v>3.6623999999999999</v>
      </c>
    </row>
    <row r="16" spans="3:25">
      <c r="C16">
        <v>11.2</v>
      </c>
      <c r="E16">
        <v>30</v>
      </c>
      <c r="F16">
        <v>150</v>
      </c>
      <c r="H16">
        <f t="shared" si="0"/>
        <v>3.6623999999999999</v>
      </c>
    </row>
    <row r="17" spans="3:8">
      <c r="C17">
        <v>9.24</v>
      </c>
      <c r="E17">
        <v>20</v>
      </c>
      <c r="F17">
        <v>60</v>
      </c>
      <c r="H17">
        <f t="shared" si="0"/>
        <v>1.6354799999999998</v>
      </c>
    </row>
    <row r="18" spans="3:8">
      <c r="C18">
        <f>6.2+6.3</f>
        <v>12.5</v>
      </c>
      <c r="E18">
        <v>40</v>
      </c>
      <c r="F18">
        <v>40</v>
      </c>
      <c r="H18">
        <f t="shared" si="0"/>
        <v>2.2124999999999999</v>
      </c>
    </row>
    <row r="19" spans="3:8">
      <c r="C19">
        <v>28</v>
      </c>
      <c r="E19">
        <v>50</v>
      </c>
      <c r="F19">
        <v>50</v>
      </c>
      <c r="H19">
        <f t="shared" si="0"/>
        <v>5.7960000000000003</v>
      </c>
    </row>
    <row r="20" spans="3:8">
      <c r="C20">
        <v>7</v>
      </c>
      <c r="E20">
        <v>40</v>
      </c>
      <c r="F20">
        <v>40</v>
      </c>
      <c r="H20">
        <f t="shared" si="0"/>
        <v>1.2390000000000001</v>
      </c>
    </row>
    <row r="21" spans="3:8">
      <c r="C21">
        <v>8</v>
      </c>
      <c r="E21">
        <v>40</v>
      </c>
      <c r="F21">
        <v>0</v>
      </c>
      <c r="H21">
        <f t="shared" si="0"/>
        <v>0.93600000000000005</v>
      </c>
    </row>
    <row r="23" spans="3:8">
      <c r="H23">
        <f>SUM(H4:H21)</f>
        <v>73.313625000000016</v>
      </c>
    </row>
  </sheetData>
  <mergeCells count="3">
    <mergeCell ref="N2:P2"/>
    <mergeCell ref="D2:G2"/>
    <mergeCell ref="V2:X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Przedmiar</vt:lpstr>
      <vt:lpstr>Arkusz1</vt:lpstr>
      <vt:lpstr>Arkusz2</vt:lpstr>
      <vt:lpstr>Przedmiar!Obszar_wydruku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2020-11-19T13:19:04Z</dcterms:modified>
</cp:coreProperties>
</file>